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658E79D3-B27B-4B4D-8653-CB587F85479A}" xr6:coauthVersionLast="47" xr6:coauthVersionMax="47" xr10:uidLastSave="{00000000-0000-0000-0000-000000000000}"/>
  <bookViews>
    <workbookView xWindow="-120" yWindow="-120" windowWidth="29040" windowHeight="15720" tabRatio="927" xr2:uid="{00000000-000D-0000-FFFF-FFFF00000000}"/>
  </bookViews>
  <sheets>
    <sheet name="はじめに（PC）" sheetId="8" r:id="rId1"/>
    <sheet name="使い方" sheetId="51" r:id="rId2"/>
    <sheet name="【参考】交付単価（PC）" sheetId="40" r:id="rId3"/>
    <sheet name="はじめに (手書き)" sheetId="9" state="hidden" r:id="rId4"/>
    <sheet name="様式第1-1号" sheetId="10" r:id="rId5"/>
    <sheet name="様式第1-2号" sheetId="13" r:id="rId6"/>
    <sheet name="様式第1-3号" sheetId="1" r:id="rId7"/>
    <sheet name="別紙1 活動計画書" sheetId="2" r:id="rId8"/>
    <sheet name="加算措置（みどり加算以外）" sheetId="3" r:id="rId9"/>
    <sheet name="加算措置（みどり加算）" sheetId="29" r:id="rId10"/>
    <sheet name="別添1 位置図" sheetId="4" r:id="rId11"/>
    <sheet name="別添3 位置図" sheetId="7" r:id="rId12"/>
    <sheet name="別添4 位置図" sheetId="31" r:id="rId13"/>
    <sheet name="様式第１－11号 (R8より新様式)" sheetId="52" r:id="rId14"/>
    <sheet name="規約" sheetId="50" r:id="rId15"/>
    <sheet name="構成員一覧" sheetId="28" r:id="rId16"/>
    <sheet name="長寿命化整備計画" sheetId="14" r:id="rId17"/>
    <sheet name="工事確認書" sheetId="15" r:id="rId18"/>
    <sheet name="活動記録（維持共同用）" sheetId="42" r:id="rId19"/>
    <sheet name="活動記録（長寿命化用）" sheetId="48" r:id="rId20"/>
    <sheet name="金銭出納簿（維持共同または1本化用）" sheetId="18" r:id="rId21"/>
    <sheet name="金銭出納簿（長寿命化用）" sheetId="49" r:id="rId22"/>
    <sheet name="経過報告書（みどり加算）" sheetId="36" r:id="rId23"/>
    <sheet name="報告書" sheetId="19" r:id="rId24"/>
    <sheet name="別紙１ みどり加算" sheetId="33" r:id="rId25"/>
    <sheet name="別紙２ みどり加算" sheetId="35" r:id="rId26"/>
    <sheet name="別紙３ 持越金" sheetId="20" r:id="rId27"/>
    <sheet name="【選択肢】" sheetId="6" state="hidden" r:id="rId28"/>
    <sheet name="【取組番号早見表】" sheetId="21" state="hidden" r:id="rId29"/>
    <sheet name="【活動項目番号表】 " sheetId="17" state="hidden" r:id="rId30"/>
    <sheet name="【市町村用】" sheetId="25" r:id="rId31"/>
    <sheet name="別記3-1(1)" sheetId="22" r:id="rId32"/>
    <sheet name="別記3-1(３)" sheetId="23" r:id="rId33"/>
    <sheet name="別記3-1(４)" sheetId="24" r:id="rId34"/>
    <sheet name="市町村コードR6.1.1" sheetId="44" state="hidden" r:id="rId35"/>
  </sheets>
  <externalReferences>
    <externalReference r:id="rId36"/>
  </externalReferences>
  <definedNames>
    <definedName name="_xlnm._FilterDatabase" localSheetId="18" hidden="1">'活動記録（維持共同用）'!$B$7:$B$199</definedName>
    <definedName name="_xlnm._FilterDatabase" localSheetId="19" hidden="1">'活動記録（長寿命化用）'!$B$7:$B$199</definedName>
    <definedName name="_xlnm._FilterDatabase" localSheetId="20" hidden="1">'金銭出納簿（維持共同または1本化用）'!$B$8:$B$199</definedName>
    <definedName name="_xlnm._FilterDatabase" localSheetId="21" hidden="1">'金銭出納簿（長寿命化用）'!$B$8:$B$199</definedName>
    <definedName name="_xlnm._FilterDatabase" localSheetId="23" hidden="1">報告書!#REF!</definedName>
    <definedName name="①②に該当">'別紙1 活動計画書'!$Q$27</definedName>
    <definedName name="②のみ該当">'別紙1 活動計画書'!$V$25</definedName>
    <definedName name="a">【選択肢】!$L$3:$L$6</definedName>
    <definedName name="A.■か□" localSheetId="1">[1]【選択肢】!$A$3:$A$4</definedName>
    <definedName name="A.■か□">【選択肢】!$A$3:$A$4</definedName>
    <definedName name="B.○か空白" localSheetId="1">[1]【選択肢】!$B$3:$B$4</definedName>
    <definedName name="B.○か空白">【選択肢】!$B$3:$B$4</definedName>
    <definedName name="Ｃ1.計画欄" localSheetId="1">[1]【選択肢】!$C$3:$C$4</definedName>
    <definedName name="Ｃ1.計画欄">【選択肢】!$C$3:$C$4</definedName>
    <definedName name="Ｃ2.実施欄" localSheetId="1">[1]【選択肢】!$C$3:$C$5</definedName>
    <definedName name="Ｃ2.実施欄">【選択肢】!$C$3:$C$5</definedName>
    <definedName name="D.農村環境保全活動のテーマ" localSheetId="1">[1]【選択肢】!$D$3:$D$7</definedName>
    <definedName name="D.農村環境保全活動のテーマ">【選択肢】!$D$3:$D$7</definedName>
    <definedName name="E.高度な保全活動" localSheetId="1">[1]【選択肢】!$E$3:$E$11</definedName>
    <definedName name="E.高度な保全活動">【選択肢】!$E$3:$E$11</definedName>
    <definedName name="F.施設" localSheetId="1">[1]【選択肢】!$F$3:$F$6</definedName>
    <definedName name="F.施設">【選択肢】!$F$3:$F$6</definedName>
    <definedName name="F.施設選択">【選択肢】!$F$3:$J$6</definedName>
    <definedName name="G.単位" localSheetId="1">[1]【選択肢】!$K$3:$K$4</definedName>
    <definedName name="G.単位">【選択肢】!$K$3:$K$4</definedName>
    <definedName name="H1.構成員一覧の分類_農業者" localSheetId="1">[1]【選択肢】!$L$3:$L$6</definedName>
    <definedName name="H1.構成員一覧の分類_農業者">【選択肢】!$L$3:$L$6</definedName>
    <definedName name="H2.構成員一覧の分類_農業者以外個人" localSheetId="1">[1]【選択肢】!$L$7</definedName>
    <definedName name="H2.構成員一覧の分類_農業者以外個人">【選択肢】!$L$7</definedName>
    <definedName name="H2.構成員一覧の分類_農業者以外団体">【選択肢】!$L$8:$L$15</definedName>
    <definedName name="H3.構成員一覧の分類_農業者以外団体" localSheetId="1">[1]【選択肢】!$L$8:$L$15</definedName>
    <definedName name="H3.構成員一覧の分類_農業者以外団体">【選択肢】!$L$8:$L$15</definedName>
    <definedName name="I" localSheetId="1">[1]【選択肢】!$M$3:$M$4</definedName>
    <definedName name="I">【選択肢】!$M$3:$M$4</definedName>
    <definedName name="Ｉ.金銭出納簿の区分">【選択肢】!$M$3:$M$4</definedName>
    <definedName name="J">【選択肢】!$N$3:$N$10</definedName>
    <definedName name="Ｊ.金銭出納簿の収支の分類" localSheetId="1">[1]【選択肢】!$N$3:$N$10</definedName>
    <definedName name="Ｊ.金銭出納簿の収支の分類">【選択肢】!$N$3:$N$10</definedName>
    <definedName name="K.農村環境保全活動" localSheetId="1">[1]【選択肢】!$W$44:$W$56</definedName>
    <definedName name="K.農村環境保全活動">【選択肢】!$W$44:$W$56</definedName>
    <definedName name="N.月" localSheetId="1">[1]【選択肢】!$A$18:$A$29</definedName>
    <definedName name="N.月">【選択肢】!$A$18:$A$29</definedName>
    <definedName name="O.環境負荷低減の取組" localSheetId="1">[1]【選択肢】!$B$18:$B$23</definedName>
    <definedName name="O.環境負荷低減の取組">【選択肢】!$B$18:$B$23</definedName>
    <definedName name="_xlnm.Print_Area" localSheetId="2">'【参考】交付単価（PC）'!$A$1:$M$27</definedName>
    <definedName name="_xlnm.Print_Area" localSheetId="30">【市町村用】!$D$1:$GG$12</definedName>
    <definedName name="_xlnm.Print_Area" localSheetId="3">'はじめに (手書き)'!$A$1:$H$40</definedName>
    <definedName name="_xlnm.Print_Area" localSheetId="0">'はじめに（PC）'!$A$1:$G$61</definedName>
    <definedName name="_xlnm.Print_Area" localSheetId="8">'加算措置（みどり加算以外）'!$A$1:$W$119</definedName>
    <definedName name="_xlnm.Print_Area" localSheetId="18">'活動記録（維持共同用）'!$A$1:$P$204</definedName>
    <definedName name="_xlnm.Print_Area" localSheetId="19">'活動記録（長寿命化用）'!$A$1:$P$204</definedName>
    <definedName name="_xlnm.Print_Area" localSheetId="22">'経過報告書（みどり加算）'!$A$1:$L$32</definedName>
    <definedName name="_xlnm.Print_Area" localSheetId="15">構成員一覧!$A$1:$F$66</definedName>
    <definedName name="_xlnm.Print_Area" localSheetId="1">使い方!$A$1:$L$86</definedName>
    <definedName name="_xlnm.Print_Area" localSheetId="24">'別紙１ みどり加算'!$A$1:$AL$67</definedName>
    <definedName name="_xlnm.Print_Area" localSheetId="7">'別紙1 活動計画書'!$A$1:$W$185</definedName>
    <definedName name="_xlnm.Print_Area" localSheetId="25">'別紙２ みどり加算'!$A$1:$H$27</definedName>
    <definedName name="_xlnm.Print_Area" localSheetId="23">報告書!$A$1:$Z$191</definedName>
    <definedName name="_xlnm.Print_Area" localSheetId="13">'様式第１－11号 (R8より新様式)'!$A$1:$M$36</definedName>
    <definedName name="_xlnm.Print_Area" localSheetId="4">'様式第1-1号'!$A$1:$E$27</definedName>
    <definedName name="_xlnm.Print_Titles" localSheetId="30">【市町村用】!$D:$F,【市町村用】!$4:$7</definedName>
    <definedName name="_xlnm.Print_Titles" localSheetId="18">'活動記録（維持共同用）'!$1:$8</definedName>
    <definedName name="_xlnm.Print_Titles" localSheetId="19">'活動記録（長寿命化用）'!$1:$8</definedName>
    <definedName name="_xlnm.Print_Titles" localSheetId="20">'金銭出納簿（維持共同または1本化用）'!$1:$9</definedName>
    <definedName name="_xlnm.Print_Titles" localSheetId="21">'金銭出納簿（長寿命化用）'!$1:$9</definedName>
    <definedName name="Range1">'別紙1 活動計画書'!$F$21,'別紙1 活動計画書'!$F$23,'別紙1 活動計画書'!$F$25</definedName>
    <definedName name="Range2">'加算措置（みどり加算以外）'!$F$31:$G$31,'加算措置（みどり加算以外）'!$F$33:$G$33,'加算措置（みどり加算以外）'!$F$35:$G$35,'加算措置（みどり加算以外）'!$F$62:$G$62,'加算措置（みどり加算以外）'!$F$64:$G$64,'加算措置（みどり加算以外）'!$F$66:$G$66,'加算措置（みどり加算以外）'!$J$101:$L$102</definedName>
    <definedName name="Range3">'別紙1 活動計画書'!$F$37:$G$37,'別紙1 活動計画書'!$F$39:$G$39,'別紙1 活動計画書'!$F$41:$G$41</definedName>
    <definedName name="Z_4D33B020_8F18_431B_BFB6_22453331905E_.wvu.PrintArea" localSheetId="20" hidden="1">'金銭出納簿（維持共同または1本化用）'!$A$3:$K$227</definedName>
    <definedName name="Z_4D33B020_8F18_431B_BFB6_22453331905E_.wvu.PrintArea" localSheetId="21" hidden="1">'金銭出納簿（長寿命化用）'!$A$3:$K$227</definedName>
    <definedName name="Z_55631CC2_259A_4083_B467_1C3CECF47890_.wvu.PrintArea" localSheetId="31" hidden="1">'別記3-1(1)'!$A$1:$H$25</definedName>
    <definedName name="Z_B1757987_5E48_4540_9D36_911D1F6AF8D0_.wvu.PrintArea" localSheetId="31" hidden="1">'別記3-1(1)'!$A$1:$H$25</definedName>
    <definedName name="Z_DDC1C9D2_64B8_4E4E_BC4C_363BD161A28A_.wvu.PrintArea" localSheetId="31" hidden="1">'別記3-1(1)'!$A$1:$H$25</definedName>
    <definedName name="ため池">【選択肢】!$G$5:$H$5</definedName>
    <definedName name="夏期湛水">【選択肢】!$C$20:$G$20</definedName>
    <definedName name="該当なし">'別紙1 活動計画書'!$V$27</definedName>
    <definedName name="江の設置_作溝実施">【選択肢】!$C$22:$F$22</definedName>
    <definedName name="江の設置_作溝未実施">【選択肢】!$C$23:$F$23</definedName>
    <definedName name="水路">【選択肢】!$G$3:$H$3</definedName>
    <definedName name="中干し延期">【選択肢】!$C$21:$F$21</definedName>
    <definedName name="長期中干し">【選択肢】!$C$18:$F$18</definedName>
    <definedName name="直営施工を実施しない場合は○">'別紙1 活動計画書'!$V$39</definedName>
    <definedName name="冬期湛水">【選択肢】!$C$19:$F$19</definedName>
    <definedName name="農道">【選択肢】!$G$4:$H$4</definedName>
    <definedName name="農用地等">【選択肢】!$G$6:$I$6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H8" i="25" l="1"/>
  <c r="GB8" i="25"/>
  <c r="GA8" i="25"/>
  <c r="AM54" i="33"/>
  <c r="GE8" i="25" s="1"/>
  <c r="AM52" i="33"/>
  <c r="GD8" i="25" s="1"/>
  <c r="AM50" i="33"/>
  <c r="GC8" i="25" s="1"/>
  <c r="AM48" i="33"/>
  <c r="AM46" i="33"/>
  <c r="AM44" i="33"/>
  <c r="FZ8" i="25" s="1"/>
  <c r="E204" i="48"/>
  <c r="D204" i="48"/>
  <c r="E204" i="42"/>
  <c r="D204" i="42"/>
  <c r="F24" i="35" l="1"/>
  <c r="F23" i="35"/>
  <c r="M18" i="2" l="1"/>
  <c r="Q4" i="40"/>
  <c r="O4" i="40"/>
  <c r="N4" i="40"/>
  <c r="N34" i="3" l="1"/>
  <c r="N18" i="2"/>
  <c r="I215" i="49" l="1"/>
  <c r="K214" i="49"/>
  <c r="I214" i="49"/>
  <c r="E214" i="49"/>
  <c r="K213" i="49"/>
  <c r="I213" i="49"/>
  <c r="E213" i="49"/>
  <c r="K212" i="49"/>
  <c r="I212" i="49"/>
  <c r="E212" i="49"/>
  <c r="K211" i="49"/>
  <c r="I211" i="49"/>
  <c r="E211" i="49"/>
  <c r="I210" i="49"/>
  <c r="K210" i="49" s="1"/>
  <c r="D210" i="49"/>
  <c r="I209" i="49"/>
  <c r="K209" i="49" s="1"/>
  <c r="D209" i="49"/>
  <c r="I208" i="49"/>
  <c r="D208" i="49"/>
  <c r="G201" i="49"/>
  <c r="F201" i="49"/>
  <c r="H199" i="49"/>
  <c r="H198" i="49"/>
  <c r="H197" i="49"/>
  <c r="H196" i="49"/>
  <c r="H195" i="49"/>
  <c r="H194" i="49"/>
  <c r="H193" i="49"/>
  <c r="H192" i="49"/>
  <c r="H191" i="49"/>
  <c r="H190" i="49"/>
  <c r="H189" i="49"/>
  <c r="H188" i="49"/>
  <c r="H187" i="49"/>
  <c r="H186" i="49"/>
  <c r="H185" i="49"/>
  <c r="H184" i="49"/>
  <c r="H183" i="49"/>
  <c r="H182" i="49"/>
  <c r="H181" i="49"/>
  <c r="H180" i="49"/>
  <c r="H179" i="49"/>
  <c r="H178" i="49"/>
  <c r="H177" i="49"/>
  <c r="H176" i="49"/>
  <c r="H175" i="49"/>
  <c r="H174" i="49"/>
  <c r="H173" i="49"/>
  <c r="H172" i="49"/>
  <c r="H171" i="49"/>
  <c r="H170" i="49"/>
  <c r="H169" i="49"/>
  <c r="H168" i="49"/>
  <c r="H167" i="49"/>
  <c r="H166" i="49"/>
  <c r="H165" i="49"/>
  <c r="H164" i="49"/>
  <c r="H163" i="49"/>
  <c r="H162" i="49"/>
  <c r="H161" i="49"/>
  <c r="H160" i="49"/>
  <c r="H159" i="49"/>
  <c r="H158" i="49"/>
  <c r="H157" i="49"/>
  <c r="H156" i="49"/>
  <c r="H155" i="49"/>
  <c r="H154" i="49"/>
  <c r="H153" i="49"/>
  <c r="H152" i="49"/>
  <c r="H151" i="49"/>
  <c r="H150" i="49"/>
  <c r="H149" i="49"/>
  <c r="H148" i="49"/>
  <c r="H147" i="49"/>
  <c r="H146" i="49"/>
  <c r="H145" i="49"/>
  <c r="H144" i="49"/>
  <c r="H143" i="49"/>
  <c r="H142" i="49"/>
  <c r="H141" i="49"/>
  <c r="H140" i="49"/>
  <c r="H139" i="49"/>
  <c r="H138" i="49"/>
  <c r="H137" i="49"/>
  <c r="H136" i="49"/>
  <c r="H135" i="49"/>
  <c r="H134" i="49"/>
  <c r="H133" i="49"/>
  <c r="H132" i="49"/>
  <c r="H131" i="49"/>
  <c r="H130" i="49"/>
  <c r="H129" i="49"/>
  <c r="H128" i="49"/>
  <c r="H127" i="49"/>
  <c r="H126" i="49"/>
  <c r="H125" i="49"/>
  <c r="H124" i="49"/>
  <c r="H123" i="49"/>
  <c r="H122" i="49"/>
  <c r="H121" i="49"/>
  <c r="H120" i="49"/>
  <c r="H119" i="49"/>
  <c r="H118" i="49"/>
  <c r="H117" i="49"/>
  <c r="H116" i="49"/>
  <c r="H115" i="49"/>
  <c r="H114" i="49"/>
  <c r="H113" i="49"/>
  <c r="H112" i="49"/>
  <c r="H111" i="49"/>
  <c r="H110" i="49"/>
  <c r="H109" i="49"/>
  <c r="H108" i="49"/>
  <c r="H107" i="49"/>
  <c r="H106" i="49"/>
  <c r="H105" i="49"/>
  <c r="H104" i="49"/>
  <c r="H103" i="49"/>
  <c r="H102" i="49"/>
  <c r="H101" i="49"/>
  <c r="H100" i="49"/>
  <c r="H99" i="49"/>
  <c r="H98" i="49"/>
  <c r="H97" i="49"/>
  <c r="H96" i="49"/>
  <c r="H95" i="49"/>
  <c r="H94" i="49"/>
  <c r="H93" i="49"/>
  <c r="H92" i="49"/>
  <c r="H91" i="49"/>
  <c r="H90" i="49"/>
  <c r="H89" i="49"/>
  <c r="H88" i="49"/>
  <c r="H87" i="49"/>
  <c r="H86" i="49"/>
  <c r="H85" i="49"/>
  <c r="H84" i="49"/>
  <c r="H83" i="49"/>
  <c r="H82" i="49"/>
  <c r="H81" i="49"/>
  <c r="H80" i="49"/>
  <c r="H79" i="49"/>
  <c r="H78" i="49"/>
  <c r="H77" i="49"/>
  <c r="H76" i="49"/>
  <c r="H75" i="49"/>
  <c r="H74" i="49"/>
  <c r="H73" i="49"/>
  <c r="H72" i="49"/>
  <c r="H71" i="49"/>
  <c r="H70" i="49"/>
  <c r="H69" i="49"/>
  <c r="H68" i="49"/>
  <c r="H67" i="49"/>
  <c r="H66" i="49"/>
  <c r="H65" i="49"/>
  <c r="H64" i="49"/>
  <c r="H63" i="49"/>
  <c r="H62" i="49"/>
  <c r="H61" i="49"/>
  <c r="H60" i="49"/>
  <c r="H59" i="49"/>
  <c r="H58" i="49"/>
  <c r="H57" i="49"/>
  <c r="H56" i="49"/>
  <c r="H55" i="49"/>
  <c r="H54" i="49"/>
  <c r="H53" i="49"/>
  <c r="H52" i="49"/>
  <c r="H51" i="49"/>
  <c r="H50" i="49"/>
  <c r="H49" i="49"/>
  <c r="H48" i="49"/>
  <c r="H47" i="49"/>
  <c r="H46" i="49"/>
  <c r="H45" i="49"/>
  <c r="H44" i="49"/>
  <c r="H43" i="49"/>
  <c r="H42" i="49"/>
  <c r="H41" i="49"/>
  <c r="H40" i="49"/>
  <c r="H39" i="49"/>
  <c r="H38" i="49"/>
  <c r="H37" i="49"/>
  <c r="H36" i="49"/>
  <c r="H35" i="49"/>
  <c r="H34" i="49"/>
  <c r="H33" i="49"/>
  <c r="H32" i="49"/>
  <c r="H31" i="49"/>
  <c r="H30" i="49"/>
  <c r="H29" i="49"/>
  <c r="H28" i="49"/>
  <c r="H27" i="49"/>
  <c r="H26" i="49"/>
  <c r="H25" i="49"/>
  <c r="H24" i="49"/>
  <c r="H23" i="49"/>
  <c r="H22" i="49"/>
  <c r="H21" i="49"/>
  <c r="H20" i="49"/>
  <c r="H19" i="49"/>
  <c r="H18" i="49"/>
  <c r="H17" i="49"/>
  <c r="H16" i="49"/>
  <c r="H15" i="49"/>
  <c r="H14" i="49"/>
  <c r="H10" i="49"/>
  <c r="H11" i="49" s="1"/>
  <c r="H12" i="49" s="1"/>
  <c r="H13" i="49" s="1"/>
  <c r="J3" i="49"/>
  <c r="V76" i="6"/>
  <c r="V75" i="6"/>
  <c r="V74" i="6"/>
  <c r="F204" i="48"/>
  <c r="E203" i="48"/>
  <c r="D203" i="48"/>
  <c r="F203" i="48" s="1"/>
  <c r="O199" i="48"/>
  <c r="N199" i="48"/>
  <c r="M199" i="48"/>
  <c r="F199" i="48"/>
  <c r="O198" i="48"/>
  <c r="N198" i="48"/>
  <c r="M198" i="48"/>
  <c r="F198" i="48"/>
  <c r="O197" i="48"/>
  <c r="N197" i="48"/>
  <c r="M197" i="48"/>
  <c r="F197" i="48"/>
  <c r="O196" i="48"/>
  <c r="N196" i="48"/>
  <c r="M196" i="48"/>
  <c r="F196" i="48"/>
  <c r="O195" i="48"/>
  <c r="N195" i="48"/>
  <c r="M195" i="48"/>
  <c r="F195" i="48"/>
  <c r="O194" i="48"/>
  <c r="N194" i="48"/>
  <c r="M194" i="48"/>
  <c r="F194" i="48"/>
  <c r="O193" i="48"/>
  <c r="N193" i="48"/>
  <c r="M193" i="48"/>
  <c r="F193" i="48"/>
  <c r="O192" i="48"/>
  <c r="N192" i="48"/>
  <c r="M192" i="48"/>
  <c r="F192" i="48"/>
  <c r="O191" i="48"/>
  <c r="N191" i="48"/>
  <c r="M191" i="48"/>
  <c r="F191" i="48"/>
  <c r="O190" i="48"/>
  <c r="N190" i="48"/>
  <c r="M190" i="48"/>
  <c r="F190" i="48"/>
  <c r="O189" i="48"/>
  <c r="N189" i="48"/>
  <c r="M189" i="48"/>
  <c r="F189" i="48"/>
  <c r="O188" i="48"/>
  <c r="N188" i="48"/>
  <c r="M188" i="48"/>
  <c r="F188" i="48"/>
  <c r="O187" i="48"/>
  <c r="N187" i="48"/>
  <c r="M187" i="48"/>
  <c r="F187" i="48"/>
  <c r="O186" i="48"/>
  <c r="N186" i="48"/>
  <c r="M186" i="48"/>
  <c r="F186" i="48"/>
  <c r="O185" i="48"/>
  <c r="N185" i="48"/>
  <c r="M185" i="48"/>
  <c r="F185" i="48"/>
  <c r="O184" i="48"/>
  <c r="N184" i="48"/>
  <c r="M184" i="48"/>
  <c r="F184" i="48"/>
  <c r="O183" i="48"/>
  <c r="N183" i="48"/>
  <c r="M183" i="48"/>
  <c r="F183" i="48"/>
  <c r="O182" i="48"/>
  <c r="N182" i="48"/>
  <c r="M182" i="48"/>
  <c r="F182" i="48"/>
  <c r="O181" i="48"/>
  <c r="N181" i="48"/>
  <c r="M181" i="48"/>
  <c r="F181" i="48"/>
  <c r="O180" i="48"/>
  <c r="N180" i="48"/>
  <c r="M180" i="48"/>
  <c r="F180" i="48"/>
  <c r="O179" i="48"/>
  <c r="N179" i="48"/>
  <c r="M179" i="48"/>
  <c r="F179" i="48"/>
  <c r="O178" i="48"/>
  <c r="N178" i="48"/>
  <c r="M178" i="48"/>
  <c r="F178" i="48"/>
  <c r="O177" i="48"/>
  <c r="N177" i="48"/>
  <c r="M177" i="48"/>
  <c r="F177" i="48"/>
  <c r="O176" i="48"/>
  <c r="N176" i="48"/>
  <c r="M176" i="48"/>
  <c r="F176" i="48"/>
  <c r="O175" i="48"/>
  <c r="N175" i="48"/>
  <c r="M175" i="48"/>
  <c r="F175" i="48"/>
  <c r="O174" i="48"/>
  <c r="N174" i="48"/>
  <c r="M174" i="48"/>
  <c r="F174" i="48"/>
  <c r="O173" i="48"/>
  <c r="N173" i="48"/>
  <c r="M173" i="48"/>
  <c r="F173" i="48"/>
  <c r="O172" i="48"/>
  <c r="N172" i="48"/>
  <c r="M172" i="48"/>
  <c r="F172" i="48"/>
  <c r="O171" i="48"/>
  <c r="N171" i="48"/>
  <c r="M171" i="48"/>
  <c r="F171" i="48"/>
  <c r="O170" i="48"/>
  <c r="N170" i="48"/>
  <c r="M170" i="48"/>
  <c r="F170" i="48"/>
  <c r="O169" i="48"/>
  <c r="N169" i="48"/>
  <c r="M169" i="48"/>
  <c r="F169" i="48"/>
  <c r="O168" i="48"/>
  <c r="N168" i="48"/>
  <c r="M168" i="48"/>
  <c r="F168" i="48"/>
  <c r="O167" i="48"/>
  <c r="N167" i="48"/>
  <c r="M167" i="48"/>
  <c r="F167" i="48"/>
  <c r="O166" i="48"/>
  <c r="N166" i="48"/>
  <c r="M166" i="48"/>
  <c r="F166" i="48"/>
  <c r="O165" i="48"/>
  <c r="N165" i="48"/>
  <c r="M165" i="48"/>
  <c r="F165" i="48"/>
  <c r="O164" i="48"/>
  <c r="N164" i="48"/>
  <c r="M164" i="48"/>
  <c r="F164" i="48"/>
  <c r="O163" i="48"/>
  <c r="N163" i="48"/>
  <c r="M163" i="48"/>
  <c r="F163" i="48"/>
  <c r="O162" i="48"/>
  <c r="N162" i="48"/>
  <c r="M162" i="48"/>
  <c r="F162" i="48"/>
  <c r="O161" i="48"/>
  <c r="N161" i="48"/>
  <c r="M161" i="48"/>
  <c r="F161" i="48"/>
  <c r="O160" i="48"/>
  <c r="N160" i="48"/>
  <c r="M160" i="48"/>
  <c r="F160" i="48"/>
  <c r="O159" i="48"/>
  <c r="N159" i="48"/>
  <c r="M159" i="48"/>
  <c r="F159" i="48"/>
  <c r="O158" i="48"/>
  <c r="N158" i="48"/>
  <c r="M158" i="48"/>
  <c r="F158" i="48"/>
  <c r="O157" i="48"/>
  <c r="N157" i="48"/>
  <c r="M157" i="48"/>
  <c r="F157" i="48"/>
  <c r="O156" i="48"/>
  <c r="N156" i="48"/>
  <c r="M156" i="48"/>
  <c r="F156" i="48"/>
  <c r="O155" i="48"/>
  <c r="N155" i="48"/>
  <c r="M155" i="48"/>
  <c r="F155" i="48"/>
  <c r="O154" i="48"/>
  <c r="N154" i="48"/>
  <c r="M154" i="48"/>
  <c r="F154" i="48"/>
  <c r="O153" i="48"/>
  <c r="N153" i="48"/>
  <c r="M153" i="48"/>
  <c r="F153" i="48"/>
  <c r="O152" i="48"/>
  <c r="N152" i="48"/>
  <c r="M152" i="48"/>
  <c r="F152" i="48"/>
  <c r="O151" i="48"/>
  <c r="N151" i="48"/>
  <c r="M151" i="48"/>
  <c r="F151" i="48"/>
  <c r="O150" i="48"/>
  <c r="N150" i="48"/>
  <c r="M150" i="48"/>
  <c r="F150" i="48"/>
  <c r="O149" i="48"/>
  <c r="N149" i="48"/>
  <c r="M149" i="48"/>
  <c r="F149" i="48"/>
  <c r="O148" i="48"/>
  <c r="N148" i="48"/>
  <c r="M148" i="48"/>
  <c r="F148" i="48"/>
  <c r="O147" i="48"/>
  <c r="N147" i="48"/>
  <c r="M147" i="48"/>
  <c r="F147" i="48"/>
  <c r="O146" i="48"/>
  <c r="N146" i="48"/>
  <c r="M146" i="48"/>
  <c r="F146" i="48"/>
  <c r="O145" i="48"/>
  <c r="N145" i="48"/>
  <c r="M145" i="48"/>
  <c r="F145" i="48"/>
  <c r="O144" i="48"/>
  <c r="N144" i="48"/>
  <c r="M144" i="48"/>
  <c r="F144" i="48"/>
  <c r="O143" i="48"/>
  <c r="N143" i="48"/>
  <c r="M143" i="48"/>
  <c r="F143" i="48"/>
  <c r="O142" i="48"/>
  <c r="N142" i="48"/>
  <c r="M142" i="48"/>
  <c r="F142" i="48"/>
  <c r="O141" i="48"/>
  <c r="N141" i="48"/>
  <c r="M141" i="48"/>
  <c r="F141" i="48"/>
  <c r="O140" i="48"/>
  <c r="N140" i="48"/>
  <c r="M140" i="48"/>
  <c r="F140" i="48"/>
  <c r="O139" i="48"/>
  <c r="N139" i="48"/>
  <c r="M139" i="48"/>
  <c r="F139" i="48"/>
  <c r="O138" i="48"/>
  <c r="N138" i="48"/>
  <c r="M138" i="48"/>
  <c r="F138" i="48"/>
  <c r="O137" i="48"/>
  <c r="N137" i="48"/>
  <c r="M137" i="48"/>
  <c r="F137" i="48"/>
  <c r="O136" i="48"/>
  <c r="N136" i="48"/>
  <c r="M136" i="48"/>
  <c r="F136" i="48"/>
  <c r="O135" i="48"/>
  <c r="N135" i="48"/>
  <c r="M135" i="48"/>
  <c r="F135" i="48"/>
  <c r="O134" i="48"/>
  <c r="N134" i="48"/>
  <c r="M134" i="48"/>
  <c r="F134" i="48"/>
  <c r="O133" i="48"/>
  <c r="N133" i="48"/>
  <c r="M133" i="48"/>
  <c r="F133" i="48"/>
  <c r="O132" i="48"/>
  <c r="N132" i="48"/>
  <c r="M132" i="48"/>
  <c r="F132" i="48"/>
  <c r="O131" i="48"/>
  <c r="N131" i="48"/>
  <c r="M131" i="48"/>
  <c r="F131" i="48"/>
  <c r="O130" i="48"/>
  <c r="N130" i="48"/>
  <c r="M130" i="48"/>
  <c r="F130" i="48"/>
  <c r="O129" i="48"/>
  <c r="N129" i="48"/>
  <c r="M129" i="48"/>
  <c r="F129" i="48"/>
  <c r="O128" i="48"/>
  <c r="N128" i="48"/>
  <c r="M128" i="48"/>
  <c r="F128" i="48"/>
  <c r="O127" i="48"/>
  <c r="N127" i="48"/>
  <c r="M127" i="48"/>
  <c r="F127" i="48"/>
  <c r="O126" i="48"/>
  <c r="N126" i="48"/>
  <c r="M126" i="48"/>
  <c r="F126" i="48"/>
  <c r="O125" i="48"/>
  <c r="N125" i="48"/>
  <c r="M125" i="48"/>
  <c r="F125" i="48"/>
  <c r="O124" i="48"/>
  <c r="N124" i="48"/>
  <c r="M124" i="48"/>
  <c r="F124" i="48"/>
  <c r="O123" i="48"/>
  <c r="N123" i="48"/>
  <c r="M123" i="48"/>
  <c r="F123" i="48"/>
  <c r="O122" i="48"/>
  <c r="N122" i="48"/>
  <c r="M122" i="48"/>
  <c r="F122" i="48"/>
  <c r="O121" i="48"/>
  <c r="N121" i="48"/>
  <c r="M121" i="48"/>
  <c r="F121" i="48"/>
  <c r="O120" i="48"/>
  <c r="N120" i="48"/>
  <c r="M120" i="48"/>
  <c r="F120" i="48"/>
  <c r="O119" i="48"/>
  <c r="N119" i="48"/>
  <c r="M119" i="48"/>
  <c r="F119" i="48"/>
  <c r="O118" i="48"/>
  <c r="N118" i="48"/>
  <c r="M118" i="48"/>
  <c r="F118" i="48"/>
  <c r="O117" i="48"/>
  <c r="N117" i="48"/>
  <c r="M117" i="48"/>
  <c r="F117" i="48"/>
  <c r="O116" i="48"/>
  <c r="N116" i="48"/>
  <c r="M116" i="48"/>
  <c r="F116" i="48"/>
  <c r="O115" i="48"/>
  <c r="N115" i="48"/>
  <c r="M115" i="48"/>
  <c r="F115" i="48"/>
  <c r="O114" i="48"/>
  <c r="N114" i="48"/>
  <c r="M114" i="48"/>
  <c r="F114" i="48"/>
  <c r="O113" i="48"/>
  <c r="N113" i="48"/>
  <c r="M113" i="48"/>
  <c r="F113" i="48"/>
  <c r="O112" i="48"/>
  <c r="N112" i="48"/>
  <c r="M112" i="48"/>
  <c r="F112" i="48"/>
  <c r="O111" i="48"/>
  <c r="N111" i="48"/>
  <c r="M111" i="48"/>
  <c r="F111" i="48"/>
  <c r="O110" i="48"/>
  <c r="N110" i="48"/>
  <c r="M110" i="48"/>
  <c r="F110" i="48"/>
  <c r="O109" i="48"/>
  <c r="N109" i="48"/>
  <c r="M109" i="48"/>
  <c r="F109" i="48"/>
  <c r="O108" i="48"/>
  <c r="N108" i="48"/>
  <c r="M108" i="48"/>
  <c r="F108" i="48"/>
  <c r="O107" i="48"/>
  <c r="N107" i="48"/>
  <c r="M107" i="48"/>
  <c r="F107" i="48"/>
  <c r="O106" i="48"/>
  <c r="N106" i="48"/>
  <c r="M106" i="48"/>
  <c r="F106" i="48"/>
  <c r="O105" i="48"/>
  <c r="N105" i="48"/>
  <c r="M105" i="48"/>
  <c r="F105" i="48"/>
  <c r="O104" i="48"/>
  <c r="N104" i="48"/>
  <c r="M104" i="48"/>
  <c r="F104" i="48"/>
  <c r="O103" i="48"/>
  <c r="N103" i="48"/>
  <c r="M103" i="48"/>
  <c r="F103" i="48"/>
  <c r="O102" i="48"/>
  <c r="N102" i="48"/>
  <c r="M102" i="48"/>
  <c r="F102" i="48"/>
  <c r="O101" i="48"/>
  <c r="N101" i="48"/>
  <c r="M101" i="48"/>
  <c r="F101" i="48"/>
  <c r="O100" i="48"/>
  <c r="N100" i="48"/>
  <c r="M100" i="48"/>
  <c r="F100" i="48"/>
  <c r="O99" i="48"/>
  <c r="N99" i="48"/>
  <c r="M99" i="48"/>
  <c r="F99" i="48"/>
  <c r="O98" i="48"/>
  <c r="N98" i="48"/>
  <c r="M98" i="48"/>
  <c r="F98" i="48"/>
  <c r="O97" i="48"/>
  <c r="N97" i="48"/>
  <c r="M97" i="48"/>
  <c r="F97" i="48"/>
  <c r="O96" i="48"/>
  <c r="N96" i="48"/>
  <c r="M96" i="48"/>
  <c r="F96" i="48"/>
  <c r="O95" i="48"/>
  <c r="N95" i="48"/>
  <c r="M95" i="48"/>
  <c r="F95" i="48"/>
  <c r="O94" i="48"/>
  <c r="N94" i="48"/>
  <c r="M94" i="48"/>
  <c r="F94" i="48"/>
  <c r="O93" i="48"/>
  <c r="N93" i="48"/>
  <c r="M93" i="48"/>
  <c r="F93" i="48"/>
  <c r="O92" i="48"/>
  <c r="N92" i="48"/>
  <c r="M92" i="48"/>
  <c r="F92" i="48"/>
  <c r="O91" i="48"/>
  <c r="N91" i="48"/>
  <c r="M91" i="48"/>
  <c r="F91" i="48"/>
  <c r="O90" i="48"/>
  <c r="N90" i="48"/>
  <c r="M90" i="48"/>
  <c r="F90" i="48"/>
  <c r="O89" i="48"/>
  <c r="N89" i="48"/>
  <c r="M89" i="48"/>
  <c r="F89" i="48"/>
  <c r="O88" i="48"/>
  <c r="N88" i="48"/>
  <c r="M88" i="48"/>
  <c r="F88" i="48"/>
  <c r="O87" i="48"/>
  <c r="N87" i="48"/>
  <c r="M87" i="48"/>
  <c r="F87" i="48"/>
  <c r="O86" i="48"/>
  <c r="N86" i="48"/>
  <c r="M86" i="48"/>
  <c r="F86" i="48"/>
  <c r="O85" i="48"/>
  <c r="N85" i="48"/>
  <c r="M85" i="48"/>
  <c r="F85" i="48"/>
  <c r="O84" i="48"/>
  <c r="N84" i="48"/>
  <c r="M84" i="48"/>
  <c r="F84" i="48"/>
  <c r="O83" i="48"/>
  <c r="N83" i="48"/>
  <c r="M83" i="48"/>
  <c r="F83" i="48"/>
  <c r="O82" i="48"/>
  <c r="N82" i="48"/>
  <c r="M82" i="48"/>
  <c r="F82" i="48"/>
  <c r="O81" i="48"/>
  <c r="N81" i="48"/>
  <c r="M81" i="48"/>
  <c r="F81" i="48"/>
  <c r="O80" i="48"/>
  <c r="N80" i="48"/>
  <c r="M80" i="48"/>
  <c r="F80" i="48"/>
  <c r="O79" i="48"/>
  <c r="N79" i="48"/>
  <c r="M79" i="48"/>
  <c r="F79" i="48"/>
  <c r="O78" i="48"/>
  <c r="N78" i="48"/>
  <c r="M78" i="48"/>
  <c r="F78" i="48"/>
  <c r="O77" i="48"/>
  <c r="N77" i="48"/>
  <c r="M77" i="48"/>
  <c r="F77" i="48"/>
  <c r="O76" i="48"/>
  <c r="N76" i="48"/>
  <c r="M76" i="48"/>
  <c r="F76" i="48"/>
  <c r="O75" i="48"/>
  <c r="N75" i="48"/>
  <c r="M75" i="48"/>
  <c r="F75" i="48"/>
  <c r="O74" i="48"/>
  <c r="N74" i="48"/>
  <c r="M74" i="48"/>
  <c r="F74" i="48"/>
  <c r="O73" i="48"/>
  <c r="N73" i="48"/>
  <c r="M73" i="48"/>
  <c r="F73" i="48"/>
  <c r="O72" i="48"/>
  <c r="N72" i="48"/>
  <c r="M72" i="48"/>
  <c r="F72" i="48"/>
  <c r="O71" i="48"/>
  <c r="N71" i="48"/>
  <c r="M71" i="48"/>
  <c r="F71" i="48"/>
  <c r="O70" i="48"/>
  <c r="N70" i="48"/>
  <c r="M70" i="48"/>
  <c r="F70" i="48"/>
  <c r="O69" i="48"/>
  <c r="N69" i="48"/>
  <c r="M69" i="48"/>
  <c r="F69" i="48"/>
  <c r="O68" i="48"/>
  <c r="N68" i="48"/>
  <c r="M68" i="48"/>
  <c r="F68" i="48"/>
  <c r="O67" i="48"/>
  <c r="N67" i="48"/>
  <c r="M67" i="48"/>
  <c r="F67" i="48"/>
  <c r="O66" i="48"/>
  <c r="N66" i="48"/>
  <c r="M66" i="48"/>
  <c r="F66" i="48"/>
  <c r="O65" i="48"/>
  <c r="N65" i="48"/>
  <c r="M65" i="48"/>
  <c r="F65" i="48"/>
  <c r="O64" i="48"/>
  <c r="N64" i="48"/>
  <c r="M64" i="48"/>
  <c r="F64" i="48"/>
  <c r="O63" i="48"/>
  <c r="N63" i="48"/>
  <c r="M63" i="48"/>
  <c r="F63" i="48"/>
  <c r="O62" i="48"/>
  <c r="N62" i="48"/>
  <c r="M62" i="48"/>
  <c r="F62" i="48"/>
  <c r="O61" i="48"/>
  <c r="N61" i="48"/>
  <c r="M61" i="48"/>
  <c r="F61" i="48"/>
  <c r="O60" i="48"/>
  <c r="N60" i="48"/>
  <c r="M60" i="48"/>
  <c r="F60" i="48"/>
  <c r="O59" i="48"/>
  <c r="N59" i="48"/>
  <c r="M59" i="48"/>
  <c r="F59" i="48"/>
  <c r="O58" i="48"/>
  <c r="N58" i="48"/>
  <c r="M58" i="48"/>
  <c r="F58" i="48"/>
  <c r="O57" i="48"/>
  <c r="N57" i="48"/>
  <c r="M57" i="48"/>
  <c r="F57" i="48"/>
  <c r="O56" i="48"/>
  <c r="N56" i="48"/>
  <c r="M56" i="48"/>
  <c r="F56" i="48"/>
  <c r="O55" i="48"/>
  <c r="N55" i="48"/>
  <c r="M55" i="48"/>
  <c r="F55" i="48"/>
  <c r="O54" i="48"/>
  <c r="N54" i="48"/>
  <c r="M54" i="48"/>
  <c r="F54" i="48"/>
  <c r="O53" i="48"/>
  <c r="N53" i="48"/>
  <c r="M53" i="48"/>
  <c r="F53" i="48"/>
  <c r="O52" i="48"/>
  <c r="N52" i="48"/>
  <c r="M52" i="48"/>
  <c r="F52" i="48"/>
  <c r="O51" i="48"/>
  <c r="N51" i="48"/>
  <c r="M51" i="48"/>
  <c r="F51" i="48"/>
  <c r="O50" i="48"/>
  <c r="N50" i="48"/>
  <c r="M50" i="48"/>
  <c r="F50" i="48"/>
  <c r="O49" i="48"/>
  <c r="N49" i="48"/>
  <c r="M49" i="48"/>
  <c r="F49" i="48"/>
  <c r="O48" i="48"/>
  <c r="N48" i="48"/>
  <c r="M48" i="48"/>
  <c r="F48" i="48"/>
  <c r="O47" i="48"/>
  <c r="N47" i="48"/>
  <c r="M47" i="48"/>
  <c r="F47" i="48"/>
  <c r="O46" i="48"/>
  <c r="N46" i="48"/>
  <c r="M46" i="48"/>
  <c r="F46" i="48"/>
  <c r="O45" i="48"/>
  <c r="N45" i="48"/>
  <c r="M45" i="48"/>
  <c r="F45" i="48"/>
  <c r="O44" i="48"/>
  <c r="N44" i="48"/>
  <c r="M44" i="48"/>
  <c r="F44" i="48"/>
  <c r="O43" i="48"/>
  <c r="N43" i="48"/>
  <c r="M43" i="48"/>
  <c r="F43" i="48"/>
  <c r="O42" i="48"/>
  <c r="N42" i="48"/>
  <c r="M42" i="48"/>
  <c r="F42" i="48"/>
  <c r="O41" i="48"/>
  <c r="N41" i="48"/>
  <c r="M41" i="48"/>
  <c r="F41" i="48"/>
  <c r="O40" i="48"/>
  <c r="N40" i="48"/>
  <c r="M40" i="48"/>
  <c r="F40" i="48"/>
  <c r="O39" i="48"/>
  <c r="N39" i="48"/>
  <c r="M39" i="48"/>
  <c r="F39" i="48"/>
  <c r="O38" i="48"/>
  <c r="N38" i="48"/>
  <c r="M38" i="48"/>
  <c r="F38" i="48"/>
  <c r="O37" i="48"/>
  <c r="N37" i="48"/>
  <c r="M37" i="48"/>
  <c r="F37" i="48"/>
  <c r="O36" i="48"/>
  <c r="N36" i="48"/>
  <c r="M36" i="48"/>
  <c r="F36" i="48"/>
  <c r="O35" i="48"/>
  <c r="N35" i="48"/>
  <c r="M35" i="48"/>
  <c r="F35" i="48"/>
  <c r="O34" i="48"/>
  <c r="N34" i="48"/>
  <c r="M34" i="48"/>
  <c r="F34" i="48"/>
  <c r="O33" i="48"/>
  <c r="N33" i="48"/>
  <c r="M33" i="48"/>
  <c r="F33" i="48"/>
  <c r="O32" i="48"/>
  <c r="N32" i="48"/>
  <c r="M32" i="48"/>
  <c r="F32" i="48"/>
  <c r="O31" i="48"/>
  <c r="N31" i="48"/>
  <c r="M31" i="48"/>
  <c r="F31" i="48"/>
  <c r="O30" i="48"/>
  <c r="N30" i="48"/>
  <c r="M30" i="48"/>
  <c r="F30" i="48"/>
  <c r="O29" i="48"/>
  <c r="N29" i="48"/>
  <c r="M29" i="48"/>
  <c r="F29" i="48"/>
  <c r="O28" i="48"/>
  <c r="N28" i="48"/>
  <c r="M28" i="48"/>
  <c r="F28" i="48"/>
  <c r="O27" i="48"/>
  <c r="N27" i="48"/>
  <c r="M27" i="48"/>
  <c r="F27" i="48"/>
  <c r="O26" i="48"/>
  <c r="N26" i="48"/>
  <c r="M26" i="48"/>
  <c r="F26" i="48"/>
  <c r="O25" i="48"/>
  <c r="N25" i="48"/>
  <c r="M25" i="48"/>
  <c r="F25" i="48"/>
  <c r="O24" i="48"/>
  <c r="N24" i="48"/>
  <c r="M24" i="48"/>
  <c r="F24" i="48"/>
  <c r="O23" i="48"/>
  <c r="N23" i="48"/>
  <c r="M23" i="48"/>
  <c r="F23" i="48"/>
  <c r="O22" i="48"/>
  <c r="N22" i="48"/>
  <c r="M22" i="48"/>
  <c r="F22" i="48"/>
  <c r="O21" i="48"/>
  <c r="N21" i="48"/>
  <c r="M21" i="48"/>
  <c r="F21" i="48"/>
  <c r="O20" i="48"/>
  <c r="N20" i="48"/>
  <c r="M20" i="48"/>
  <c r="F20" i="48"/>
  <c r="O19" i="48"/>
  <c r="N19" i="48"/>
  <c r="M19" i="48"/>
  <c r="F19" i="48"/>
  <c r="O18" i="48"/>
  <c r="N18" i="48"/>
  <c r="M18" i="48"/>
  <c r="F18" i="48"/>
  <c r="O17" i="48"/>
  <c r="N17" i="48"/>
  <c r="M17" i="48"/>
  <c r="F17" i="48"/>
  <c r="O16" i="48"/>
  <c r="N16" i="48"/>
  <c r="M16" i="48"/>
  <c r="F16" i="48"/>
  <c r="O15" i="48"/>
  <c r="N15" i="48"/>
  <c r="M15" i="48"/>
  <c r="F15" i="48"/>
  <c r="O14" i="48"/>
  <c r="N14" i="48"/>
  <c r="M14" i="48"/>
  <c r="F14" i="48"/>
  <c r="O13" i="48"/>
  <c r="N13" i="48"/>
  <c r="M13" i="48"/>
  <c r="F13" i="48"/>
  <c r="O12" i="48"/>
  <c r="N12" i="48"/>
  <c r="M12" i="48"/>
  <c r="F12" i="48"/>
  <c r="O11" i="48"/>
  <c r="N11" i="48"/>
  <c r="M11" i="48"/>
  <c r="F11" i="48"/>
  <c r="O10" i="48"/>
  <c r="N10" i="48"/>
  <c r="M10" i="48"/>
  <c r="F10" i="48"/>
  <c r="O9" i="48"/>
  <c r="N9" i="48"/>
  <c r="M9" i="48"/>
  <c r="F9" i="48"/>
  <c r="P3" i="48"/>
  <c r="O199" i="42"/>
  <c r="N199" i="42"/>
  <c r="M199" i="42"/>
  <c r="O198" i="42"/>
  <c r="N198" i="42"/>
  <c r="M198" i="42"/>
  <c r="O197" i="42"/>
  <c r="N197" i="42"/>
  <c r="M197" i="42"/>
  <c r="O196" i="42"/>
  <c r="N196" i="42"/>
  <c r="M196" i="42"/>
  <c r="O195" i="42"/>
  <c r="N195" i="42"/>
  <c r="M195" i="42"/>
  <c r="O194" i="42"/>
  <c r="N194" i="42"/>
  <c r="M194" i="42"/>
  <c r="O193" i="42"/>
  <c r="N193" i="42"/>
  <c r="M193" i="42"/>
  <c r="O192" i="42"/>
  <c r="N192" i="42"/>
  <c r="M192" i="42"/>
  <c r="O191" i="42"/>
  <c r="N191" i="42"/>
  <c r="M191" i="42"/>
  <c r="O190" i="42"/>
  <c r="N190" i="42"/>
  <c r="M190" i="42"/>
  <c r="O189" i="42"/>
  <c r="N189" i="42"/>
  <c r="M189" i="42"/>
  <c r="O188" i="42"/>
  <c r="N188" i="42"/>
  <c r="M188" i="42"/>
  <c r="O187" i="42"/>
  <c r="N187" i="42"/>
  <c r="M187" i="42"/>
  <c r="O186" i="42"/>
  <c r="N186" i="42"/>
  <c r="M186" i="42"/>
  <c r="O185" i="42"/>
  <c r="N185" i="42"/>
  <c r="M185" i="42"/>
  <c r="O184" i="42"/>
  <c r="N184" i="42"/>
  <c r="M184" i="42"/>
  <c r="O183" i="42"/>
  <c r="N183" i="42"/>
  <c r="M183" i="42"/>
  <c r="O182" i="42"/>
  <c r="N182" i="42"/>
  <c r="M182" i="42"/>
  <c r="O181" i="42"/>
  <c r="N181" i="42"/>
  <c r="M181" i="42"/>
  <c r="O180" i="42"/>
  <c r="N180" i="42"/>
  <c r="M180" i="42"/>
  <c r="O179" i="42"/>
  <c r="N179" i="42"/>
  <c r="M179" i="42"/>
  <c r="O178" i="42"/>
  <c r="N178" i="42"/>
  <c r="M178" i="42"/>
  <c r="O177" i="42"/>
  <c r="N177" i="42"/>
  <c r="M177" i="42"/>
  <c r="O176" i="42"/>
  <c r="N176" i="42"/>
  <c r="M176" i="42"/>
  <c r="O175" i="42"/>
  <c r="N175" i="42"/>
  <c r="M175" i="42"/>
  <c r="O174" i="42"/>
  <c r="N174" i="42"/>
  <c r="M174" i="42"/>
  <c r="O173" i="42"/>
  <c r="N173" i="42"/>
  <c r="M173" i="42"/>
  <c r="O172" i="42"/>
  <c r="N172" i="42"/>
  <c r="M172" i="42"/>
  <c r="O171" i="42"/>
  <c r="N171" i="42"/>
  <c r="M171" i="42"/>
  <c r="O170" i="42"/>
  <c r="N170" i="42"/>
  <c r="M170" i="42"/>
  <c r="O169" i="42"/>
  <c r="N169" i="42"/>
  <c r="M169" i="42"/>
  <c r="O168" i="42"/>
  <c r="N168" i="42"/>
  <c r="M168" i="42"/>
  <c r="O167" i="42"/>
  <c r="N167" i="42"/>
  <c r="M167" i="42"/>
  <c r="O166" i="42"/>
  <c r="N166" i="42"/>
  <c r="M166" i="42"/>
  <c r="O165" i="42"/>
  <c r="N165" i="42"/>
  <c r="M165" i="42"/>
  <c r="O164" i="42"/>
  <c r="N164" i="42"/>
  <c r="M164" i="42"/>
  <c r="O163" i="42"/>
  <c r="N163" i="42"/>
  <c r="M163" i="42"/>
  <c r="O162" i="42"/>
  <c r="N162" i="42"/>
  <c r="M162" i="42"/>
  <c r="O161" i="42"/>
  <c r="N161" i="42"/>
  <c r="M161" i="42"/>
  <c r="O160" i="42"/>
  <c r="N160" i="42"/>
  <c r="M160" i="42"/>
  <c r="O159" i="42"/>
  <c r="N159" i="42"/>
  <c r="M159" i="42"/>
  <c r="O158" i="42"/>
  <c r="N158" i="42"/>
  <c r="M158" i="42"/>
  <c r="O157" i="42"/>
  <c r="N157" i="42"/>
  <c r="M157" i="42"/>
  <c r="O156" i="42"/>
  <c r="N156" i="42"/>
  <c r="M156" i="42"/>
  <c r="O155" i="42"/>
  <c r="N155" i="42"/>
  <c r="M155" i="42"/>
  <c r="O154" i="42"/>
  <c r="N154" i="42"/>
  <c r="M154" i="42"/>
  <c r="O153" i="42"/>
  <c r="N153" i="42"/>
  <c r="M153" i="42"/>
  <c r="O152" i="42"/>
  <c r="N152" i="42"/>
  <c r="M152" i="42"/>
  <c r="O151" i="42"/>
  <c r="N151" i="42"/>
  <c r="M151" i="42"/>
  <c r="O150" i="42"/>
  <c r="N150" i="42"/>
  <c r="M150" i="42"/>
  <c r="O149" i="42"/>
  <c r="N149" i="42"/>
  <c r="M149" i="42"/>
  <c r="O148" i="42"/>
  <c r="N148" i="42"/>
  <c r="M148" i="42"/>
  <c r="O147" i="42"/>
  <c r="N147" i="42"/>
  <c r="M147" i="42"/>
  <c r="O146" i="42"/>
  <c r="N146" i="42"/>
  <c r="M146" i="42"/>
  <c r="O145" i="42"/>
  <c r="N145" i="42"/>
  <c r="M145" i="42"/>
  <c r="O144" i="42"/>
  <c r="N144" i="42"/>
  <c r="M144" i="42"/>
  <c r="O143" i="42"/>
  <c r="N143" i="42"/>
  <c r="M143" i="42"/>
  <c r="O142" i="42"/>
  <c r="N142" i="42"/>
  <c r="M142" i="42"/>
  <c r="O141" i="42"/>
  <c r="N141" i="42"/>
  <c r="M141" i="42"/>
  <c r="O140" i="42"/>
  <c r="N140" i="42"/>
  <c r="M140" i="42"/>
  <c r="O139" i="42"/>
  <c r="N139" i="42"/>
  <c r="M139" i="42"/>
  <c r="O138" i="42"/>
  <c r="N138" i="42"/>
  <c r="M138" i="42"/>
  <c r="O137" i="42"/>
  <c r="N137" i="42"/>
  <c r="M137" i="42"/>
  <c r="O136" i="42"/>
  <c r="N136" i="42"/>
  <c r="M136" i="42"/>
  <c r="O135" i="42"/>
  <c r="N135" i="42"/>
  <c r="M135" i="42"/>
  <c r="O134" i="42"/>
  <c r="N134" i="42"/>
  <c r="M134" i="42"/>
  <c r="O133" i="42"/>
  <c r="N133" i="42"/>
  <c r="M133" i="42"/>
  <c r="O132" i="42"/>
  <c r="N132" i="42"/>
  <c r="M132" i="42"/>
  <c r="O131" i="42"/>
  <c r="N131" i="42"/>
  <c r="M131" i="42"/>
  <c r="O130" i="42"/>
  <c r="N130" i="42"/>
  <c r="M130" i="42"/>
  <c r="O129" i="42"/>
  <c r="N129" i="42"/>
  <c r="M129" i="42"/>
  <c r="O128" i="42"/>
  <c r="N128" i="42"/>
  <c r="M128" i="42"/>
  <c r="O127" i="42"/>
  <c r="N127" i="42"/>
  <c r="M127" i="42"/>
  <c r="O126" i="42"/>
  <c r="N126" i="42"/>
  <c r="M126" i="42"/>
  <c r="O125" i="42"/>
  <c r="N125" i="42"/>
  <c r="M125" i="42"/>
  <c r="O124" i="42"/>
  <c r="N124" i="42"/>
  <c r="M124" i="42"/>
  <c r="O123" i="42"/>
  <c r="N123" i="42"/>
  <c r="M123" i="42"/>
  <c r="O122" i="42"/>
  <c r="N122" i="42"/>
  <c r="M122" i="42"/>
  <c r="O121" i="42"/>
  <c r="N121" i="42"/>
  <c r="M121" i="42"/>
  <c r="O120" i="42"/>
  <c r="N120" i="42"/>
  <c r="M120" i="42"/>
  <c r="O119" i="42"/>
  <c r="N119" i="42"/>
  <c r="M119" i="42"/>
  <c r="O118" i="42"/>
  <c r="N118" i="42"/>
  <c r="M118" i="42"/>
  <c r="O117" i="42"/>
  <c r="N117" i="42"/>
  <c r="M117" i="42"/>
  <c r="O116" i="42"/>
  <c r="N116" i="42"/>
  <c r="M116" i="42"/>
  <c r="O115" i="42"/>
  <c r="N115" i="42"/>
  <c r="M115" i="42"/>
  <c r="O114" i="42"/>
  <c r="N114" i="42"/>
  <c r="M114" i="42"/>
  <c r="O113" i="42"/>
  <c r="N113" i="42"/>
  <c r="M113" i="42"/>
  <c r="O112" i="42"/>
  <c r="N112" i="42"/>
  <c r="M112" i="42"/>
  <c r="O111" i="42"/>
  <c r="N111" i="42"/>
  <c r="M111" i="42"/>
  <c r="O110" i="42"/>
  <c r="N110" i="42"/>
  <c r="M110" i="42"/>
  <c r="O109" i="42"/>
  <c r="N109" i="42"/>
  <c r="M109" i="42"/>
  <c r="O108" i="42"/>
  <c r="N108" i="42"/>
  <c r="M108" i="42"/>
  <c r="O107" i="42"/>
  <c r="N107" i="42"/>
  <c r="M107" i="42"/>
  <c r="O106" i="42"/>
  <c r="N106" i="42"/>
  <c r="M106" i="42"/>
  <c r="O105" i="42"/>
  <c r="N105" i="42"/>
  <c r="M105" i="42"/>
  <c r="O104" i="42"/>
  <c r="N104" i="42"/>
  <c r="M104" i="42"/>
  <c r="O103" i="42"/>
  <c r="N103" i="42"/>
  <c r="M103" i="42"/>
  <c r="O102" i="42"/>
  <c r="N102" i="42"/>
  <c r="M102" i="42"/>
  <c r="O101" i="42"/>
  <c r="N101" i="42"/>
  <c r="M101" i="42"/>
  <c r="O100" i="42"/>
  <c r="N100" i="42"/>
  <c r="M100" i="42"/>
  <c r="O99" i="42"/>
  <c r="N99" i="42"/>
  <c r="M99" i="42"/>
  <c r="O98" i="42"/>
  <c r="N98" i="42"/>
  <c r="M98" i="42"/>
  <c r="O97" i="42"/>
  <c r="N97" i="42"/>
  <c r="M97" i="42"/>
  <c r="O96" i="42"/>
  <c r="N96" i="42"/>
  <c r="M96" i="42"/>
  <c r="O95" i="42"/>
  <c r="N95" i="42"/>
  <c r="M95" i="42"/>
  <c r="O94" i="42"/>
  <c r="N94" i="42"/>
  <c r="M94" i="42"/>
  <c r="O93" i="42"/>
  <c r="N93" i="42"/>
  <c r="M93" i="42"/>
  <c r="O92" i="42"/>
  <c r="N92" i="42"/>
  <c r="M92" i="42"/>
  <c r="O91" i="42"/>
  <c r="N91" i="42"/>
  <c r="M91" i="42"/>
  <c r="O90" i="42"/>
  <c r="N90" i="42"/>
  <c r="M90" i="42"/>
  <c r="O89" i="42"/>
  <c r="N89" i="42"/>
  <c r="M89" i="42"/>
  <c r="O88" i="42"/>
  <c r="N88" i="42"/>
  <c r="M88" i="42"/>
  <c r="O87" i="42"/>
  <c r="N87" i="42"/>
  <c r="M87" i="42"/>
  <c r="O86" i="42"/>
  <c r="N86" i="42"/>
  <c r="M86" i="42"/>
  <c r="O85" i="42"/>
  <c r="N85" i="42"/>
  <c r="M85" i="42"/>
  <c r="O84" i="42"/>
  <c r="N84" i="42"/>
  <c r="M84" i="42"/>
  <c r="O83" i="42"/>
  <c r="N83" i="42"/>
  <c r="M83" i="42"/>
  <c r="O82" i="42"/>
  <c r="N82" i="42"/>
  <c r="M82" i="42"/>
  <c r="O81" i="42"/>
  <c r="N81" i="42"/>
  <c r="M81" i="42"/>
  <c r="O80" i="42"/>
  <c r="N80" i="42"/>
  <c r="M80" i="42"/>
  <c r="O79" i="42"/>
  <c r="N79" i="42"/>
  <c r="M79" i="42"/>
  <c r="O78" i="42"/>
  <c r="N78" i="42"/>
  <c r="M78" i="42"/>
  <c r="O77" i="42"/>
  <c r="N77" i="42"/>
  <c r="M77" i="42"/>
  <c r="O76" i="42"/>
  <c r="N76" i="42"/>
  <c r="M76" i="42"/>
  <c r="O75" i="42"/>
  <c r="N75" i="42"/>
  <c r="M75" i="42"/>
  <c r="O74" i="42"/>
  <c r="N74" i="42"/>
  <c r="M74" i="42"/>
  <c r="O73" i="42"/>
  <c r="N73" i="42"/>
  <c r="M73" i="42"/>
  <c r="O72" i="42"/>
  <c r="N72" i="42"/>
  <c r="M72" i="42"/>
  <c r="O71" i="42"/>
  <c r="N71" i="42"/>
  <c r="M71" i="42"/>
  <c r="O70" i="42"/>
  <c r="N70" i="42"/>
  <c r="M70" i="42"/>
  <c r="O69" i="42"/>
  <c r="N69" i="42"/>
  <c r="M69" i="42"/>
  <c r="O68" i="42"/>
  <c r="N68" i="42"/>
  <c r="M68" i="42"/>
  <c r="O67" i="42"/>
  <c r="N67" i="42"/>
  <c r="M67" i="42"/>
  <c r="O66" i="42"/>
  <c r="N66" i="42"/>
  <c r="M66" i="42"/>
  <c r="O65" i="42"/>
  <c r="N65" i="42"/>
  <c r="M65" i="42"/>
  <c r="O64" i="42"/>
  <c r="N64" i="42"/>
  <c r="M64" i="42"/>
  <c r="O63" i="42"/>
  <c r="N63" i="42"/>
  <c r="M63" i="42"/>
  <c r="O62" i="42"/>
  <c r="N62" i="42"/>
  <c r="M62" i="42"/>
  <c r="O61" i="42"/>
  <c r="N61" i="42"/>
  <c r="M61" i="42"/>
  <c r="O60" i="42"/>
  <c r="N60" i="42"/>
  <c r="M60" i="42"/>
  <c r="O59" i="42"/>
  <c r="N59" i="42"/>
  <c r="M59" i="42"/>
  <c r="O58" i="42"/>
  <c r="N58" i="42"/>
  <c r="M58" i="42"/>
  <c r="O57" i="42"/>
  <c r="N57" i="42"/>
  <c r="M57" i="42"/>
  <c r="O56" i="42"/>
  <c r="N56" i="42"/>
  <c r="M56" i="42"/>
  <c r="O55" i="42"/>
  <c r="N55" i="42"/>
  <c r="M55" i="42"/>
  <c r="O54" i="42"/>
  <c r="N54" i="42"/>
  <c r="M54" i="42"/>
  <c r="O53" i="42"/>
  <c r="N53" i="42"/>
  <c r="M53" i="42"/>
  <c r="O52" i="42"/>
  <c r="N52" i="42"/>
  <c r="M52" i="42"/>
  <c r="O51" i="42"/>
  <c r="N51" i="42"/>
  <c r="M51" i="42"/>
  <c r="O50" i="42"/>
  <c r="N50" i="42"/>
  <c r="M50" i="42"/>
  <c r="O49" i="42"/>
  <c r="N49" i="42"/>
  <c r="M49" i="42"/>
  <c r="O48" i="42"/>
  <c r="N48" i="42"/>
  <c r="M48" i="42"/>
  <c r="O47" i="42"/>
  <c r="N47" i="42"/>
  <c r="M47" i="42"/>
  <c r="O46" i="42"/>
  <c r="N46" i="42"/>
  <c r="M46" i="42"/>
  <c r="O45" i="42"/>
  <c r="N45" i="42"/>
  <c r="M45" i="42"/>
  <c r="O44" i="42"/>
  <c r="N44" i="42"/>
  <c r="M44" i="42"/>
  <c r="O43" i="42"/>
  <c r="N43" i="42"/>
  <c r="M43" i="42"/>
  <c r="O42" i="42"/>
  <c r="N42" i="42"/>
  <c r="M42" i="42"/>
  <c r="O41" i="42"/>
  <c r="N41" i="42"/>
  <c r="M41" i="42"/>
  <c r="O40" i="42"/>
  <c r="N40" i="42"/>
  <c r="M40" i="42"/>
  <c r="O39" i="42"/>
  <c r="N39" i="42"/>
  <c r="M39" i="42"/>
  <c r="O38" i="42"/>
  <c r="N38" i="42"/>
  <c r="M38" i="42"/>
  <c r="O37" i="42"/>
  <c r="N37" i="42"/>
  <c r="M37" i="42"/>
  <c r="O36" i="42"/>
  <c r="N36" i="42"/>
  <c r="M36" i="42"/>
  <c r="O35" i="42"/>
  <c r="N35" i="42"/>
  <c r="M35" i="42"/>
  <c r="O34" i="42"/>
  <c r="N34" i="42"/>
  <c r="M34" i="42"/>
  <c r="O33" i="42"/>
  <c r="N33" i="42"/>
  <c r="M33" i="42"/>
  <c r="O32" i="42"/>
  <c r="N32" i="42"/>
  <c r="M32" i="42"/>
  <c r="O31" i="42"/>
  <c r="N31" i="42"/>
  <c r="M31" i="42"/>
  <c r="O30" i="42"/>
  <c r="N30" i="42"/>
  <c r="M30" i="42"/>
  <c r="O29" i="42"/>
  <c r="N29" i="42"/>
  <c r="M29" i="42"/>
  <c r="O28" i="42"/>
  <c r="N28" i="42"/>
  <c r="M28" i="42"/>
  <c r="O27" i="42"/>
  <c r="N27" i="42"/>
  <c r="M27" i="42"/>
  <c r="O26" i="42"/>
  <c r="N26" i="42"/>
  <c r="M26" i="42"/>
  <c r="O25" i="42"/>
  <c r="N25" i="42"/>
  <c r="M25" i="42"/>
  <c r="O24" i="42"/>
  <c r="N24" i="42"/>
  <c r="M24" i="42"/>
  <c r="O23" i="42"/>
  <c r="N23" i="42"/>
  <c r="M23" i="42"/>
  <c r="O22" i="42"/>
  <c r="N22" i="42"/>
  <c r="M22" i="42"/>
  <c r="O21" i="42"/>
  <c r="N21" i="42"/>
  <c r="M21" i="42"/>
  <c r="O20" i="42"/>
  <c r="N20" i="42"/>
  <c r="M20" i="42"/>
  <c r="O19" i="42"/>
  <c r="N19" i="42"/>
  <c r="M19" i="42"/>
  <c r="O18" i="42"/>
  <c r="N18" i="42"/>
  <c r="M18" i="42"/>
  <c r="O17" i="42"/>
  <c r="N17" i="42"/>
  <c r="M17" i="42"/>
  <c r="O16" i="42"/>
  <c r="N16" i="42"/>
  <c r="M16" i="42"/>
  <c r="O15" i="42"/>
  <c r="N15" i="42"/>
  <c r="M15" i="42"/>
  <c r="O14" i="42"/>
  <c r="N14" i="42"/>
  <c r="M14" i="42"/>
  <c r="O13" i="42"/>
  <c r="N13" i="42"/>
  <c r="M13" i="42"/>
  <c r="O12" i="42"/>
  <c r="N12" i="42"/>
  <c r="M12" i="42"/>
  <c r="O11" i="42"/>
  <c r="N11" i="42"/>
  <c r="M11" i="42"/>
  <c r="O10" i="42"/>
  <c r="N10" i="42"/>
  <c r="M10" i="42"/>
  <c r="O9" i="42"/>
  <c r="M9" i="42"/>
  <c r="P181" i="2"/>
  <c r="P180" i="2"/>
  <c r="P176" i="2"/>
  <c r="P175" i="2"/>
  <c r="P174" i="2"/>
  <c r="P173" i="2"/>
  <c r="P172" i="2"/>
  <c r="P171" i="2"/>
  <c r="B164" i="2"/>
  <c r="D216" i="49" l="1"/>
  <c r="E215" i="49" s="1"/>
  <c r="E216" i="49" s="1"/>
  <c r="I216" i="49"/>
  <c r="K215" i="49" s="1"/>
  <c r="H201" i="49"/>
  <c r="K208" i="49"/>
  <c r="K216" i="49" l="1"/>
  <c r="F13" i="2"/>
  <c r="S9" i="40"/>
  <c r="U10" i="40"/>
  <c r="U11" i="40"/>
  <c r="U9" i="40"/>
  <c r="O10" i="40"/>
  <c r="F11" i="2" s="1"/>
  <c r="O11" i="40"/>
  <c r="O9" i="40"/>
  <c r="F9" i="2" s="1"/>
  <c r="Q27" i="40"/>
  <c r="W9" i="40"/>
  <c r="O3" i="40"/>
  <c r="N3" i="40"/>
  <c r="G201" i="18"/>
  <c r="F201" i="18"/>
  <c r="S11" i="40" l="1"/>
  <c r="S10" i="40"/>
  <c r="O15" i="40"/>
  <c r="F31" i="3" s="1"/>
  <c r="O22" i="40"/>
  <c r="O17" i="40"/>
  <c r="F35" i="3" s="1"/>
  <c r="Q21" i="40"/>
  <c r="Q9" i="40"/>
  <c r="F21" i="2" s="1"/>
  <c r="O16" i="40"/>
  <c r="F33" i="3" s="1"/>
  <c r="Q23" i="40"/>
  <c r="W11" i="40"/>
  <c r="O21" i="40"/>
  <c r="O23" i="40"/>
  <c r="W10" i="40"/>
  <c r="Q11" i="40"/>
  <c r="F25" i="2" s="1"/>
  <c r="Q15" i="40"/>
  <c r="Q22" i="40"/>
  <c r="Q10" i="40"/>
  <c r="F23" i="2" s="1"/>
  <c r="Q17" i="40"/>
  <c r="O27" i="40"/>
  <c r="J101" i="3" s="1"/>
  <c r="Q16" i="40"/>
  <c r="Y9" i="40"/>
  <c r="F37" i="2" s="1"/>
  <c r="Y11" i="40"/>
  <c r="Y10" i="40"/>
  <c r="H201" i="18"/>
  <c r="D209" i="18"/>
  <c r="D208" i="18"/>
  <c r="H24" i="18"/>
  <c r="H25" i="18"/>
  <c r="H26" i="18"/>
  <c r="H27" i="18"/>
  <c r="H28" i="18"/>
  <c r="H29" i="18"/>
  <c r="H30" i="18"/>
  <c r="H31" i="18"/>
  <c r="H32" i="18"/>
  <c r="H33" i="18"/>
  <c r="H34" i="18"/>
  <c r="H35" i="18"/>
  <c r="H36" i="18"/>
  <c r="H37" i="18"/>
  <c r="H38" i="18"/>
  <c r="H39" i="18"/>
  <c r="H40" i="18"/>
  <c r="H41" i="18"/>
  <c r="H42" i="18"/>
  <c r="H43" i="18"/>
  <c r="H44" i="18"/>
  <c r="H45" i="18"/>
  <c r="H46" i="18"/>
  <c r="H47" i="18"/>
  <c r="H48" i="18"/>
  <c r="H49" i="18"/>
  <c r="H50" i="18"/>
  <c r="H51" i="18"/>
  <c r="H52" i="18"/>
  <c r="H53" i="18"/>
  <c r="H54" i="18"/>
  <c r="H55" i="18"/>
  <c r="H56" i="18"/>
  <c r="H57" i="18"/>
  <c r="H58" i="18"/>
  <c r="H59" i="18"/>
  <c r="H60" i="18"/>
  <c r="H61" i="18"/>
  <c r="H62" i="18"/>
  <c r="H63" i="18"/>
  <c r="H64" i="18"/>
  <c r="H65" i="18"/>
  <c r="H66" i="18"/>
  <c r="H67" i="18"/>
  <c r="H68" i="18"/>
  <c r="H69" i="18"/>
  <c r="H70" i="18"/>
  <c r="H71" i="18"/>
  <c r="H72" i="18"/>
  <c r="H73" i="18"/>
  <c r="H74" i="18"/>
  <c r="H75" i="18"/>
  <c r="H76" i="18"/>
  <c r="H77" i="18"/>
  <c r="H78" i="18"/>
  <c r="H79" i="18"/>
  <c r="H80" i="18"/>
  <c r="H81" i="18"/>
  <c r="H82" i="18"/>
  <c r="H83" i="18"/>
  <c r="H84" i="18"/>
  <c r="H85" i="18"/>
  <c r="H86" i="18"/>
  <c r="H87" i="18"/>
  <c r="H88" i="18"/>
  <c r="H89" i="18"/>
  <c r="H90" i="18"/>
  <c r="H91" i="18"/>
  <c r="H92" i="18"/>
  <c r="H93" i="18"/>
  <c r="H94" i="18"/>
  <c r="H95" i="18"/>
  <c r="H96" i="18"/>
  <c r="H97" i="18"/>
  <c r="H98" i="18"/>
  <c r="H99" i="18"/>
  <c r="H100" i="18"/>
  <c r="H101" i="18"/>
  <c r="H102" i="18"/>
  <c r="H103" i="18"/>
  <c r="H104" i="18"/>
  <c r="H105" i="18"/>
  <c r="H106" i="18"/>
  <c r="H107" i="18"/>
  <c r="H108" i="18"/>
  <c r="H109" i="18"/>
  <c r="H110" i="18"/>
  <c r="H111" i="18"/>
  <c r="H112" i="18"/>
  <c r="H113" i="18"/>
  <c r="H114" i="18"/>
  <c r="H115" i="18"/>
  <c r="H116" i="18"/>
  <c r="H117" i="18"/>
  <c r="H118" i="18"/>
  <c r="H119" i="18"/>
  <c r="H120" i="18"/>
  <c r="H121" i="18"/>
  <c r="H122" i="18"/>
  <c r="H123" i="18"/>
  <c r="H124" i="18"/>
  <c r="H125" i="18"/>
  <c r="H126" i="18"/>
  <c r="H127" i="18"/>
  <c r="H128" i="18"/>
  <c r="H129" i="18"/>
  <c r="H130" i="18"/>
  <c r="H131" i="18"/>
  <c r="H132" i="18"/>
  <c r="H133" i="18"/>
  <c r="H134" i="18"/>
  <c r="H135" i="18"/>
  <c r="H136" i="18"/>
  <c r="H137" i="18"/>
  <c r="H138" i="18"/>
  <c r="H139" i="18"/>
  <c r="H140" i="18"/>
  <c r="H141" i="18"/>
  <c r="H142" i="18"/>
  <c r="H143" i="18"/>
  <c r="H144" i="18"/>
  <c r="H145" i="18"/>
  <c r="H146" i="18"/>
  <c r="H147" i="18"/>
  <c r="H148" i="18"/>
  <c r="H149" i="18"/>
  <c r="H150" i="18"/>
  <c r="H151" i="18"/>
  <c r="H152" i="18"/>
  <c r="H153" i="18"/>
  <c r="H154" i="18"/>
  <c r="H155" i="18"/>
  <c r="H156" i="18"/>
  <c r="H157" i="18"/>
  <c r="H158" i="18"/>
  <c r="H159" i="18"/>
  <c r="H160" i="18"/>
  <c r="H161" i="18"/>
  <c r="H162" i="18"/>
  <c r="H163" i="18"/>
  <c r="H164" i="18"/>
  <c r="H165" i="18"/>
  <c r="H166" i="18"/>
  <c r="H167" i="18"/>
  <c r="H168" i="18"/>
  <c r="H169" i="18"/>
  <c r="H170" i="18"/>
  <c r="H171" i="18"/>
  <c r="H172" i="18"/>
  <c r="H173" i="18"/>
  <c r="H174" i="18"/>
  <c r="H175" i="18"/>
  <c r="H176" i="18"/>
  <c r="H177" i="18"/>
  <c r="H178" i="18"/>
  <c r="H179" i="18"/>
  <c r="H180" i="18"/>
  <c r="H181" i="18"/>
  <c r="H182" i="18"/>
  <c r="H183" i="18"/>
  <c r="H184" i="18"/>
  <c r="H185" i="18"/>
  <c r="H186" i="18"/>
  <c r="H187" i="18"/>
  <c r="H188" i="18"/>
  <c r="H189" i="18"/>
  <c r="H190" i="18"/>
  <c r="H191" i="18"/>
  <c r="H192" i="18"/>
  <c r="H193" i="18"/>
  <c r="H194" i="18"/>
  <c r="H195" i="18"/>
  <c r="H196" i="18"/>
  <c r="H197" i="18"/>
  <c r="H198" i="18"/>
  <c r="H199" i="18"/>
  <c r="F66" i="3" l="1"/>
  <c r="F64" i="3"/>
  <c r="F62" i="3"/>
  <c r="F41" i="2"/>
  <c r="F39" i="2"/>
  <c r="H10" i="18"/>
  <c r="H11" i="18" s="1"/>
  <c r="H12" i="18" s="1"/>
  <c r="H13" i="18" s="1"/>
  <c r="H14" i="18" s="1"/>
  <c r="H15" i="18" s="1"/>
  <c r="H16" i="18" s="1"/>
  <c r="H17" i="18" s="1"/>
  <c r="H18" i="18" s="1"/>
  <c r="H19" i="18" s="1"/>
  <c r="H20" i="18" s="1"/>
  <c r="H21" i="18" s="1"/>
  <c r="H22" i="18" s="1"/>
  <c r="H23" i="18" s="1"/>
  <c r="F11" i="42" l="1"/>
  <c r="F13" i="1"/>
  <c r="P23" i="6"/>
  <c r="P24" i="6"/>
  <c r="P6" i="6"/>
  <c r="P73" i="6"/>
  <c r="P72" i="6"/>
  <c r="P71" i="6"/>
  <c r="P70" i="6"/>
  <c r="P68" i="6"/>
  <c r="P69" i="6"/>
  <c r="P46" i="6"/>
  <c r="P48" i="6"/>
  <c r="B157" i="19" l="1"/>
  <c r="L23" i="3"/>
  <c r="L24" i="3"/>
  <c r="L25" i="3"/>
  <c r="S172" i="2" l="1"/>
  <c r="O158" i="19" s="1"/>
  <c r="U158" i="19" s="1"/>
  <c r="G158" i="19"/>
  <c r="G159" i="19"/>
  <c r="G160" i="19"/>
  <c r="G161" i="19"/>
  <c r="G162" i="19"/>
  <c r="G163" i="19"/>
  <c r="G164" i="19"/>
  <c r="G165" i="19"/>
  <c r="G166" i="19"/>
  <c r="G167" i="19"/>
  <c r="B158" i="19"/>
  <c r="B159" i="19"/>
  <c r="B160" i="19"/>
  <c r="B161" i="19"/>
  <c r="B162" i="19"/>
  <c r="B163" i="19"/>
  <c r="B164" i="19"/>
  <c r="B165" i="19"/>
  <c r="B166" i="19"/>
  <c r="B167" i="19"/>
  <c r="D158" i="19"/>
  <c r="D159" i="19"/>
  <c r="D160" i="19"/>
  <c r="D161" i="19"/>
  <c r="D162" i="19"/>
  <c r="D163" i="19"/>
  <c r="D164" i="19"/>
  <c r="D165" i="19"/>
  <c r="D166" i="19"/>
  <c r="D167" i="19"/>
  <c r="EO8" i="25"/>
  <c r="H17" i="22"/>
  <c r="I5" i="28" l="1"/>
  <c r="B12" i="23"/>
  <c r="K214" i="18" l="1"/>
  <c r="K213" i="18"/>
  <c r="L43" i="19" s="1"/>
  <c r="K212" i="18"/>
  <c r="L42" i="19" s="1"/>
  <c r="K211" i="18"/>
  <c r="L41" i="19" s="1"/>
  <c r="I210" i="18"/>
  <c r="I209" i="18"/>
  <c r="L31" i="19" s="1"/>
  <c r="I208" i="18"/>
  <c r="L29" i="19" s="1"/>
  <c r="E214" i="18"/>
  <c r="L44" i="19" s="1"/>
  <c r="E213" i="18"/>
  <c r="L39" i="19" s="1"/>
  <c r="E212" i="18"/>
  <c r="L38" i="19" s="1"/>
  <c r="E211" i="18"/>
  <c r="L37" i="19" s="1"/>
  <c r="CL8" i="25" s="1"/>
  <c r="D210" i="18"/>
  <c r="D216" i="18" l="1"/>
  <c r="E215" i="18" s="1"/>
  <c r="E216" i="18" s="1"/>
  <c r="L32" i="19"/>
  <c r="L36" i="19"/>
  <c r="I216" i="18"/>
  <c r="K215" i="18" s="1"/>
  <c r="L46" i="19" s="1"/>
  <c r="K216" i="18" l="1"/>
  <c r="C101" i="3"/>
  <c r="S171" i="2" l="1"/>
  <c r="O157" i="19" s="1"/>
  <c r="U157" i="19" s="1"/>
  <c r="G2" i="35"/>
  <c r="N113" i="19"/>
  <c r="N114" i="19"/>
  <c r="N112" i="19"/>
  <c r="F9" i="42"/>
  <c r="N9" i="42"/>
  <c r="F10" i="42"/>
  <c r="F13" i="42"/>
  <c r="F14" i="42"/>
  <c r="F15" i="42"/>
  <c r="F16" i="42"/>
  <c r="F17" i="42"/>
  <c r="F18" i="42"/>
  <c r="F19" i="42"/>
  <c r="F20" i="42"/>
  <c r="F21" i="42"/>
  <c r="F22" i="42"/>
  <c r="F23" i="42"/>
  <c r="F24" i="42"/>
  <c r="F25" i="42"/>
  <c r="F26" i="42"/>
  <c r="F27" i="42"/>
  <c r="F28" i="42"/>
  <c r="F29" i="42"/>
  <c r="F30" i="42"/>
  <c r="F31" i="42"/>
  <c r="F32" i="42"/>
  <c r="F33" i="42"/>
  <c r="F34" i="42"/>
  <c r="F35" i="42"/>
  <c r="F36" i="42"/>
  <c r="F37" i="42"/>
  <c r="F38" i="42"/>
  <c r="F39" i="42"/>
  <c r="F40" i="42"/>
  <c r="F41" i="42"/>
  <c r="F42" i="42"/>
  <c r="F43" i="42"/>
  <c r="F44" i="42"/>
  <c r="F45" i="42"/>
  <c r="F46" i="42"/>
  <c r="F47" i="42"/>
  <c r="F48" i="42"/>
  <c r="F49" i="42"/>
  <c r="F50" i="42"/>
  <c r="F51" i="42"/>
  <c r="F52" i="42"/>
  <c r="F53" i="42"/>
  <c r="F54" i="42"/>
  <c r="F55" i="42"/>
  <c r="F56" i="42"/>
  <c r="F57" i="42"/>
  <c r="F58" i="42"/>
  <c r="F59" i="42"/>
  <c r="F60" i="42"/>
  <c r="F61" i="42"/>
  <c r="F62" i="42"/>
  <c r="F63" i="42"/>
  <c r="F64" i="42"/>
  <c r="F65" i="42"/>
  <c r="F66" i="42"/>
  <c r="F67" i="42"/>
  <c r="F68" i="42"/>
  <c r="F69" i="42"/>
  <c r="F70" i="42"/>
  <c r="F71" i="42"/>
  <c r="F72" i="42"/>
  <c r="F73" i="42"/>
  <c r="F74" i="42"/>
  <c r="F75" i="42"/>
  <c r="F76" i="42"/>
  <c r="F77" i="42"/>
  <c r="F78" i="42"/>
  <c r="F79" i="42"/>
  <c r="F80" i="42"/>
  <c r="F81" i="42"/>
  <c r="F82" i="42"/>
  <c r="F83" i="42"/>
  <c r="F84" i="42"/>
  <c r="F85" i="42"/>
  <c r="F86" i="42"/>
  <c r="F87" i="42"/>
  <c r="F88" i="42"/>
  <c r="F89" i="42"/>
  <c r="F90" i="42"/>
  <c r="F91" i="42"/>
  <c r="F92" i="42"/>
  <c r="F93" i="42"/>
  <c r="F94" i="42"/>
  <c r="F95" i="42"/>
  <c r="F96" i="42"/>
  <c r="F97" i="42"/>
  <c r="F98" i="42"/>
  <c r="F99" i="42"/>
  <c r="F100" i="42"/>
  <c r="F101" i="42"/>
  <c r="F102" i="42"/>
  <c r="F103" i="42"/>
  <c r="F104" i="42"/>
  <c r="F105" i="42"/>
  <c r="F106" i="42"/>
  <c r="F107" i="42"/>
  <c r="F108" i="42"/>
  <c r="F109" i="42"/>
  <c r="F110" i="42"/>
  <c r="F111" i="42"/>
  <c r="F112" i="42"/>
  <c r="F113" i="42"/>
  <c r="F114" i="42"/>
  <c r="F115" i="42"/>
  <c r="F116" i="42"/>
  <c r="F117" i="42"/>
  <c r="F118" i="42"/>
  <c r="F119" i="42"/>
  <c r="F120" i="42"/>
  <c r="F121" i="42"/>
  <c r="F122" i="42"/>
  <c r="F123" i="42"/>
  <c r="F124" i="42"/>
  <c r="F125" i="42"/>
  <c r="F126" i="42"/>
  <c r="F127" i="42"/>
  <c r="F128" i="42"/>
  <c r="F129" i="42"/>
  <c r="F130" i="42"/>
  <c r="F131" i="42"/>
  <c r="F132" i="42"/>
  <c r="F133" i="42"/>
  <c r="F134" i="42"/>
  <c r="F135" i="42"/>
  <c r="F136" i="42"/>
  <c r="F137" i="42"/>
  <c r="F138" i="42"/>
  <c r="F139" i="42"/>
  <c r="F140" i="42"/>
  <c r="F141" i="42"/>
  <c r="F142" i="42"/>
  <c r="F143" i="42"/>
  <c r="F144" i="42"/>
  <c r="F145" i="42"/>
  <c r="F146" i="42"/>
  <c r="F147" i="42"/>
  <c r="F148" i="42"/>
  <c r="F149" i="42"/>
  <c r="F150" i="42"/>
  <c r="F151" i="42"/>
  <c r="F152" i="42"/>
  <c r="F153" i="42"/>
  <c r="F154" i="42"/>
  <c r="F155" i="42"/>
  <c r="F156" i="42"/>
  <c r="F157" i="42"/>
  <c r="F158" i="42"/>
  <c r="F159" i="42"/>
  <c r="F160" i="42"/>
  <c r="F161" i="42"/>
  <c r="F162" i="42"/>
  <c r="F163" i="42"/>
  <c r="F164" i="42"/>
  <c r="F165" i="42"/>
  <c r="F166" i="42"/>
  <c r="F167" i="42"/>
  <c r="F168" i="42"/>
  <c r="F169" i="42"/>
  <c r="F170" i="42"/>
  <c r="F171" i="42"/>
  <c r="F172" i="42"/>
  <c r="F173" i="42"/>
  <c r="F174" i="42"/>
  <c r="F175" i="42"/>
  <c r="F176" i="42"/>
  <c r="F177" i="42"/>
  <c r="F178" i="42"/>
  <c r="F179" i="42"/>
  <c r="F180" i="42"/>
  <c r="F181" i="42"/>
  <c r="F182" i="42"/>
  <c r="F183" i="42"/>
  <c r="F184" i="42"/>
  <c r="F185" i="42"/>
  <c r="F186" i="42"/>
  <c r="F187" i="42"/>
  <c r="F188" i="42"/>
  <c r="F189" i="42"/>
  <c r="F190" i="42"/>
  <c r="F191" i="42"/>
  <c r="F192" i="42"/>
  <c r="F193" i="42"/>
  <c r="F194" i="42"/>
  <c r="F195" i="42"/>
  <c r="F196" i="42"/>
  <c r="F197" i="42"/>
  <c r="F198" i="42"/>
  <c r="F199" i="42"/>
  <c r="E203" i="42" l="1"/>
  <c r="D203" i="42"/>
  <c r="J5" i="28"/>
  <c r="C92" i="3"/>
  <c r="N158" i="19" l="1"/>
  <c r="N159" i="19"/>
  <c r="N160" i="19"/>
  <c r="N161" i="19"/>
  <c r="N162" i="19"/>
  <c r="N163" i="19"/>
  <c r="N164" i="19"/>
  <c r="N165" i="19"/>
  <c r="N166" i="19"/>
  <c r="N167" i="19"/>
  <c r="N157" i="19"/>
  <c r="M41" i="29"/>
  <c r="P113" i="2"/>
  <c r="S181" i="2"/>
  <c r="O167" i="19" s="1"/>
  <c r="U167" i="19" s="1"/>
  <c r="S180" i="2"/>
  <c r="O166" i="19" s="1"/>
  <c r="U166" i="19" s="1"/>
  <c r="S179" i="2"/>
  <c r="O165" i="19" s="1"/>
  <c r="U165" i="19" s="1"/>
  <c r="S178" i="2"/>
  <c r="O164" i="19" s="1"/>
  <c r="U164" i="19" s="1"/>
  <c r="S177" i="2"/>
  <c r="O163" i="19" s="1"/>
  <c r="U163" i="19" s="1"/>
  <c r="S176" i="2"/>
  <c r="O162" i="19" s="1"/>
  <c r="U162" i="19" s="1"/>
  <c r="S175" i="2"/>
  <c r="O161" i="19" s="1"/>
  <c r="U161" i="19" s="1"/>
  <c r="S174" i="2"/>
  <c r="O160" i="19" s="1"/>
  <c r="U160" i="19" s="1"/>
  <c r="S173" i="2"/>
  <c r="O159" i="19" s="1"/>
  <c r="U159" i="19" s="1"/>
  <c r="GF8" i="25" l="1"/>
  <c r="FK8" i="25"/>
  <c r="FJ8" i="25"/>
  <c r="FI8" i="25"/>
  <c r="FH8" i="25"/>
  <c r="FG8" i="25"/>
  <c r="FF8" i="25"/>
  <c r="ET8" i="25"/>
  <c r="ES8" i="25"/>
  <c r="ER8" i="25"/>
  <c r="EQ8" i="25"/>
  <c r="EP8" i="25"/>
  <c r="CW8" i="25"/>
  <c r="L45" i="19" l="1"/>
  <c r="FY8" i="25"/>
  <c r="AU8" i="25"/>
  <c r="AT8" i="25"/>
  <c r="AS8" i="25"/>
  <c r="AQ8" i="25"/>
  <c r="AP8" i="25"/>
  <c r="AO8" i="25"/>
  <c r="I8" i="25"/>
  <c r="U75" i="2"/>
  <c r="C93" i="3"/>
  <c r="C94" i="3" s="1"/>
  <c r="C95" i="3" s="1"/>
  <c r="C96" i="3" s="1"/>
  <c r="P128" i="2" l="1"/>
  <c r="P123" i="2"/>
  <c r="C66" i="3" l="1"/>
  <c r="C64" i="3"/>
  <c r="C62" i="3"/>
  <c r="C35" i="3"/>
  <c r="C33" i="3"/>
  <c r="C31" i="3"/>
  <c r="E113" i="19"/>
  <c r="E114" i="19"/>
  <c r="E112" i="19"/>
  <c r="P52" i="6"/>
  <c r="P55" i="6"/>
  <c r="P45" i="6"/>
  <c r="P44" i="6"/>
  <c r="P67" i="6"/>
  <c r="P66" i="6"/>
  <c r="P65" i="6"/>
  <c r="P64" i="6"/>
  <c r="P56" i="6"/>
  <c r="P29" i="6"/>
  <c r="C27" i="2" l="1"/>
  <c r="D4" i="36"/>
  <c r="J8" i="36"/>
  <c r="J7" i="36"/>
  <c r="F22" i="35"/>
  <c r="F21" i="35"/>
  <c r="F20" i="35"/>
  <c r="F19" i="35"/>
  <c r="F25" i="35" l="1"/>
  <c r="P144" i="2"/>
  <c r="P145" i="2" l="1"/>
  <c r="L26" i="3"/>
  <c r="N129" i="19" l="1"/>
  <c r="N127" i="19"/>
  <c r="N128" i="19"/>
  <c r="B34" i="23" s="1"/>
  <c r="N120" i="19"/>
  <c r="N121" i="19"/>
  <c r="N122" i="19"/>
  <c r="N123" i="19"/>
  <c r="N124" i="19"/>
  <c r="N125" i="19"/>
  <c r="N126" i="19"/>
  <c r="N119" i="19"/>
  <c r="N116" i="19"/>
  <c r="N108" i="19"/>
  <c r="N109" i="19"/>
  <c r="N110" i="19"/>
  <c r="N111" i="19"/>
  <c r="N107" i="19"/>
  <c r="N98" i="19"/>
  <c r="N99" i="19"/>
  <c r="N100" i="19"/>
  <c r="N101" i="19"/>
  <c r="N97" i="19"/>
  <c r="N80" i="19"/>
  <c r="N77" i="19"/>
  <c r="N75" i="19"/>
  <c r="N74" i="19"/>
  <c r="N72" i="19"/>
  <c r="N70" i="19"/>
  <c r="N67" i="19"/>
  <c r="N66" i="19"/>
  <c r="V7" i="6"/>
  <c r="V8" i="6"/>
  <c r="V9" i="6"/>
  <c r="V10" i="6"/>
  <c r="V11" i="6"/>
  <c r="V12" i="6"/>
  <c r="V13" i="6"/>
  <c r="V14" i="6"/>
  <c r="V15" i="6"/>
  <c r="V16" i="6"/>
  <c r="V17" i="6"/>
  <c r="V18" i="6"/>
  <c r="V19" i="6"/>
  <c r="V20" i="6"/>
  <c r="V21" i="6"/>
  <c r="V22" i="6"/>
  <c r="V23" i="6"/>
  <c r="V24" i="6"/>
  <c r="V25" i="6"/>
  <c r="V26" i="6"/>
  <c r="V27" i="6"/>
  <c r="V28" i="6"/>
  <c r="V29" i="6"/>
  <c r="V30" i="6"/>
  <c r="V31" i="6"/>
  <c r="V32" i="6"/>
  <c r="V33" i="6"/>
  <c r="V34" i="6"/>
  <c r="V35" i="6"/>
  <c r="V36" i="6"/>
  <c r="V37" i="6"/>
  <c r="V38" i="6"/>
  <c r="V39" i="6"/>
  <c r="B18" i="23" s="1"/>
  <c r="C18" i="23" s="1"/>
  <c r="V40" i="6"/>
  <c r="V41" i="6"/>
  <c r="V42" i="6"/>
  <c r="V43" i="6"/>
  <c r="V44" i="6"/>
  <c r="V45" i="6"/>
  <c r="O112" i="19" s="1"/>
  <c r="V46" i="6"/>
  <c r="V47" i="6"/>
  <c r="V48" i="6"/>
  <c r="V49" i="6"/>
  <c r="V50" i="6"/>
  <c r="V51" i="6"/>
  <c r="V52" i="6"/>
  <c r="V53" i="6"/>
  <c r="V54" i="6"/>
  <c r="V55" i="6"/>
  <c r="O114" i="19" s="1"/>
  <c r="V56" i="6"/>
  <c r="V57" i="6"/>
  <c r="V58" i="6"/>
  <c r="V59" i="6"/>
  <c r="V60" i="6"/>
  <c r="V61" i="6"/>
  <c r="V62" i="6"/>
  <c r="V63" i="6"/>
  <c r="V64" i="6"/>
  <c r="V65" i="6"/>
  <c r="V66" i="6"/>
  <c r="V67" i="6"/>
  <c r="V68" i="6"/>
  <c r="V69" i="6"/>
  <c r="V70" i="6"/>
  <c r="V71" i="6"/>
  <c r="V72" i="6"/>
  <c r="V73" i="6"/>
  <c r="V6" i="6"/>
  <c r="B32" i="23" l="1"/>
  <c r="C32" i="23" s="1"/>
  <c r="O126" i="19"/>
  <c r="B33" i="23"/>
  <c r="C33" i="23" s="1"/>
  <c r="O127" i="19"/>
  <c r="O66" i="19"/>
  <c r="O113" i="19"/>
  <c r="O76" i="19"/>
  <c r="L18" i="3"/>
  <c r="L19" i="3"/>
  <c r="L20" i="3"/>
  <c r="L21" i="3"/>
  <c r="L22" i="3"/>
  <c r="L17" i="3"/>
  <c r="Z8" i="25" l="1"/>
  <c r="Y8" i="25"/>
  <c r="F12" i="42"/>
  <c r="P3" i="42"/>
  <c r="I66" i="3"/>
  <c r="I64" i="3"/>
  <c r="I62" i="3"/>
  <c r="I35" i="3"/>
  <c r="I33" i="3"/>
  <c r="I31" i="3"/>
  <c r="O101" i="3"/>
  <c r="S101" i="3"/>
  <c r="G30" i="33"/>
  <c r="I30" i="33"/>
  <c r="K30" i="33"/>
  <c r="M30" i="33"/>
  <c r="G32" i="33"/>
  <c r="I32" i="33"/>
  <c r="K32" i="33"/>
  <c r="M32" i="33"/>
  <c r="G34" i="33"/>
  <c r="I34" i="33"/>
  <c r="K34" i="33"/>
  <c r="M34" i="33"/>
  <c r="G36" i="33"/>
  <c r="I36" i="33"/>
  <c r="K36" i="33"/>
  <c r="M36" i="33"/>
  <c r="G28" i="33"/>
  <c r="I28" i="33"/>
  <c r="K28" i="33"/>
  <c r="M28" i="33"/>
  <c r="E30" i="33"/>
  <c r="E32" i="33"/>
  <c r="E34" i="33"/>
  <c r="E36" i="33"/>
  <c r="E28" i="33"/>
  <c r="G26" i="33"/>
  <c r="I26" i="33"/>
  <c r="K26" i="33"/>
  <c r="M26" i="33"/>
  <c r="E26" i="33"/>
  <c r="S26" i="33" s="1"/>
  <c r="F203" i="42" l="1"/>
  <c r="AA8" i="25" s="1"/>
  <c r="F204" i="42"/>
  <c r="K41" i="29" l="1"/>
  <c r="I41" i="29"/>
  <c r="G41" i="29"/>
  <c r="E41" i="29"/>
  <c r="AE39" i="29"/>
  <c r="AB39" i="29"/>
  <c r="Y39" i="29"/>
  <c r="V39" i="29"/>
  <c r="S39" i="29"/>
  <c r="AE37" i="29"/>
  <c r="AB37" i="29"/>
  <c r="Y37" i="29"/>
  <c r="V37" i="29"/>
  <c r="S37" i="29"/>
  <c r="AE35" i="29"/>
  <c r="AB35" i="29"/>
  <c r="Y35" i="29"/>
  <c r="V35" i="29"/>
  <c r="S35" i="29"/>
  <c r="AE33" i="29"/>
  <c r="AB33" i="29"/>
  <c r="Y33" i="29"/>
  <c r="V33" i="29"/>
  <c r="S33" i="29"/>
  <c r="AE31" i="29"/>
  <c r="AB31" i="29"/>
  <c r="Y31" i="29"/>
  <c r="V31" i="29"/>
  <c r="S31" i="29"/>
  <c r="AE29" i="29"/>
  <c r="AB29" i="29"/>
  <c r="Y29" i="29"/>
  <c r="V29" i="29"/>
  <c r="S29" i="29"/>
  <c r="M56" i="33"/>
  <c r="K56" i="33"/>
  <c r="I56" i="33"/>
  <c r="G56" i="33"/>
  <c r="E56" i="33"/>
  <c r="AE54" i="33"/>
  <c r="AB54" i="33"/>
  <c r="Y54" i="33"/>
  <c r="V54" i="33"/>
  <c r="S54" i="33"/>
  <c r="AE52" i="33"/>
  <c r="AB52" i="33"/>
  <c r="Y52" i="33"/>
  <c r="V52" i="33"/>
  <c r="S52" i="33"/>
  <c r="AE50" i="33"/>
  <c r="AB50" i="33"/>
  <c r="Y50" i="33"/>
  <c r="V50" i="33"/>
  <c r="S50" i="33"/>
  <c r="AE48" i="33"/>
  <c r="AB48" i="33"/>
  <c r="Y48" i="33"/>
  <c r="V48" i="33"/>
  <c r="S48" i="33"/>
  <c r="AE46" i="33"/>
  <c r="AB46" i="33"/>
  <c r="Y46" i="33"/>
  <c r="V46" i="33"/>
  <c r="S46" i="33"/>
  <c r="AE44" i="33"/>
  <c r="AB44" i="33"/>
  <c r="Y44" i="33"/>
  <c r="V44" i="33"/>
  <c r="S44" i="33"/>
  <c r="M38" i="33"/>
  <c r="K38" i="33"/>
  <c r="I38" i="33"/>
  <c r="G38" i="33"/>
  <c r="E38" i="33"/>
  <c r="AE36" i="33"/>
  <c r="AB36" i="33"/>
  <c r="Y36" i="33"/>
  <c r="V36" i="33"/>
  <c r="S36" i="33"/>
  <c r="AE34" i="33"/>
  <c r="AB34" i="33"/>
  <c r="Y34" i="33"/>
  <c r="V34" i="33"/>
  <c r="S34" i="33"/>
  <c r="AE32" i="33"/>
  <c r="AB32" i="33"/>
  <c r="Y32" i="33"/>
  <c r="V32" i="33"/>
  <c r="S32" i="33"/>
  <c r="AE30" i="33"/>
  <c r="AB30" i="33"/>
  <c r="Y30" i="33"/>
  <c r="V30" i="33"/>
  <c r="S30" i="33"/>
  <c r="AE28" i="33"/>
  <c r="AB28" i="33"/>
  <c r="Y28" i="33"/>
  <c r="V28" i="33"/>
  <c r="S28" i="33"/>
  <c r="AE26" i="33"/>
  <c r="AB26" i="33"/>
  <c r="Y26" i="33"/>
  <c r="V26" i="33"/>
  <c r="AB56" i="33" l="1"/>
  <c r="AB38" i="33"/>
  <c r="S38" i="33"/>
  <c r="AE56" i="33"/>
  <c r="S56" i="33"/>
  <c r="V56" i="33"/>
  <c r="Y38" i="33"/>
  <c r="V38" i="33"/>
  <c r="AE38" i="33"/>
  <c r="Y56" i="33"/>
  <c r="Y41" i="29"/>
  <c r="V41" i="29"/>
  <c r="AB41" i="29"/>
  <c r="AE41" i="29"/>
  <c r="S41" i="29"/>
  <c r="K210" i="18"/>
  <c r="K208" i="18"/>
  <c r="L40" i="19"/>
  <c r="L47" i="19" s="1"/>
  <c r="H13" i="22" s="1"/>
  <c r="I215" i="18"/>
  <c r="I214" i="18"/>
  <c r="I213" i="18"/>
  <c r="I212" i="18"/>
  <c r="I211" i="18"/>
  <c r="K209" i="18" l="1"/>
  <c r="P147" i="2"/>
  <c r="P140" i="2"/>
  <c r="AB8" i="25"/>
  <c r="P58" i="6"/>
  <c r="P59" i="6"/>
  <c r="P60" i="6"/>
  <c r="P61" i="6"/>
  <c r="P62" i="6"/>
  <c r="P63" i="6"/>
  <c r="P57" i="6"/>
  <c r="P53" i="6"/>
  <c r="P54" i="6"/>
  <c r="P47" i="6"/>
  <c r="P49" i="6"/>
  <c r="P50" i="6"/>
  <c r="P51" i="6"/>
  <c r="P40" i="6"/>
  <c r="P41" i="6"/>
  <c r="P42" i="6"/>
  <c r="P43" i="6"/>
  <c r="P39" i="6"/>
  <c r="P33" i="6"/>
  <c r="P30" i="6"/>
  <c r="P31" i="6"/>
  <c r="P32" i="6"/>
  <c r="P27" i="6"/>
  <c r="P28" i="6"/>
  <c r="P26" i="6"/>
  <c r="P25" i="6"/>
  <c r="P22" i="6"/>
  <c r="P15" i="6"/>
  <c r="P18" i="6"/>
  <c r="P12" i="6"/>
  <c r="P13" i="6"/>
  <c r="P7" i="6"/>
  <c r="P9" i="6"/>
  <c r="P10" i="6"/>
  <c r="P132" i="2"/>
  <c r="P117" i="2"/>
  <c r="N88" i="2"/>
  <c r="N73" i="2"/>
  <c r="N72" i="2"/>
  <c r="T149" i="6" l="1" a="1"/>
  <c r="T149" i="6" s="1"/>
  <c r="T129" i="6" a="1"/>
  <c r="T129" i="6" s="1"/>
  <c r="U115" i="6" a="1"/>
  <c r="U115" i="6" s="1"/>
  <c r="U108" i="6" a="1"/>
  <c r="U108" i="6" s="1"/>
  <c r="S120" i="6" a="1"/>
  <c r="S120" i="6" s="1"/>
  <c r="S110" i="6" a="1"/>
  <c r="S110" i="6" s="1"/>
  <c r="T109" i="6" a="1"/>
  <c r="T109" i="6" s="1"/>
  <c r="S146" i="6" a="1"/>
  <c r="S146" i="6" s="1"/>
  <c r="U127" i="6" a="1"/>
  <c r="U127" i="6" s="1"/>
  <c r="Q115" i="6" a="1"/>
  <c r="Q115" i="6" s="1"/>
  <c r="Q108" i="6" a="1"/>
  <c r="Q108" i="6" s="1"/>
  <c r="R111" i="6" a="1"/>
  <c r="R111" i="6" s="1"/>
  <c r="T118" i="6" a="1"/>
  <c r="T118" i="6" s="1"/>
  <c r="U116" i="6" a="1"/>
  <c r="U116" i="6" s="1"/>
  <c r="R143" i="6" a="1"/>
  <c r="R143" i="6" s="1"/>
  <c r="U125" i="6" a="1"/>
  <c r="U125" i="6" s="1"/>
  <c r="Q114" i="6" a="1"/>
  <c r="Q114" i="6" s="1"/>
  <c r="R107" i="6" a="1"/>
  <c r="R107" i="6" s="1"/>
  <c r="U199" i="6" a="1"/>
  <c r="U199" i="6" s="1"/>
  <c r="U140" i="6" a="1"/>
  <c r="U140" i="6" s="1"/>
  <c r="Q124" i="6" a="1"/>
  <c r="Q124" i="6" s="1"/>
  <c r="Q113" i="6" a="1"/>
  <c r="Q113" i="6" s="1"/>
  <c r="S106" i="6" a="1"/>
  <c r="S106" i="6" s="1"/>
  <c r="R187" i="6" a="1"/>
  <c r="R187" i="6" s="1"/>
  <c r="Q138" i="6" a="1"/>
  <c r="Q138" i="6" s="1"/>
  <c r="R122" i="6" a="1"/>
  <c r="R122" i="6" s="1"/>
  <c r="S135" i="6" a="1"/>
  <c r="S135" i="6" s="1"/>
  <c r="T161" i="6" a="1"/>
  <c r="T161" i="6" s="1"/>
  <c r="Q105" i="6" a="1"/>
  <c r="Q105" i="6" s="1"/>
  <c r="S131" i="6" a="1"/>
  <c r="S131" i="6" s="1"/>
  <c r="R112" i="6" a="1"/>
  <c r="R112" i="6" s="1"/>
  <c r="S174" i="6" a="1"/>
  <c r="S174" i="6" s="1"/>
  <c r="R105" i="6" a="1"/>
  <c r="R105" i="6" s="1"/>
  <c r="S133" i="6" a="1"/>
  <c r="S133" i="6" s="1"/>
  <c r="T153" i="6" a="1"/>
  <c r="T153" i="6" s="1"/>
  <c r="T221" i="6" a="1"/>
  <c r="T221" i="6" s="1"/>
  <c r="S113" i="6" a="1"/>
  <c r="S113" i="6" s="1"/>
  <c r="Q128" i="6" a="1"/>
  <c r="Q128" i="6" s="1"/>
  <c r="R147" i="6" a="1"/>
  <c r="R147" i="6" s="1"/>
  <c r="R226" i="6" a="1"/>
  <c r="R226" i="6" s="1"/>
  <c r="U120" i="6" a="1"/>
  <c r="U120" i="6" s="1"/>
  <c r="R136" i="6" a="1"/>
  <c r="R136" i="6" s="1"/>
  <c r="T177" i="6" a="1"/>
  <c r="T177" i="6" s="1"/>
  <c r="Q110" i="6" a="1"/>
  <c r="Q110" i="6" s="1"/>
  <c r="T115" i="6" a="1"/>
  <c r="T115" i="6" s="1"/>
  <c r="R130" i="6" a="1"/>
  <c r="R130" i="6" s="1"/>
  <c r="Q151" i="6" a="1"/>
  <c r="Q151" i="6" s="1"/>
  <c r="Q242" i="6" a="1"/>
  <c r="Q242" i="6" s="1"/>
  <c r="R132" i="6" a="1"/>
  <c r="R132" i="6" s="1"/>
  <c r="U156" i="6" a="1"/>
  <c r="U156" i="6" s="1"/>
  <c r="Q109" i="6" a="1"/>
  <c r="Q109" i="6" s="1"/>
  <c r="U134" i="6" a="1"/>
  <c r="U134" i="6" s="1"/>
  <c r="T169" i="6" a="1"/>
  <c r="T169" i="6" s="1"/>
  <c r="S112" i="6" a="1"/>
  <c r="S112" i="6" s="1"/>
  <c r="R116" i="6" a="1"/>
  <c r="R116" i="6" s="1"/>
  <c r="Q131" i="6" a="1"/>
  <c r="Q131" i="6" s="1"/>
  <c r="S152" i="6" a="1"/>
  <c r="S152" i="6" s="1"/>
  <c r="R241" i="6" a="1"/>
  <c r="R241" i="6" s="1"/>
  <c r="T228" i="6" a="1"/>
  <c r="T228" i="6" s="1"/>
  <c r="Q216" i="6" a="1"/>
  <c r="Q216" i="6" s="1"/>
  <c r="S203" i="6" a="1"/>
  <c r="S203" i="6" s="1"/>
  <c r="R191" i="6" a="1"/>
  <c r="R191" i="6" s="1"/>
  <c r="S178" i="6" a="1"/>
  <c r="S178" i="6" s="1"/>
  <c r="T165" i="6" a="1"/>
  <c r="T165" i="6" s="1"/>
  <c r="U152" i="6" a="1"/>
  <c r="U152" i="6" s="1"/>
  <c r="R233" i="6" a="1"/>
  <c r="R233" i="6" s="1"/>
  <c r="T220" i="6" a="1"/>
  <c r="T220" i="6" s="1"/>
  <c r="U207" i="6" a="1"/>
  <c r="U207" i="6" s="1"/>
  <c r="R194" i="6" a="1"/>
  <c r="R194" i="6" s="1"/>
  <c r="S181" i="6" a="1"/>
  <c r="S181" i="6" s="1"/>
  <c r="T168" i="6" a="1"/>
  <c r="T168" i="6" s="1"/>
  <c r="U155" i="6" a="1"/>
  <c r="U155" i="6" s="1"/>
  <c r="S234" i="6" a="1"/>
  <c r="S234" i="6" s="1"/>
  <c r="Q222" i="6" a="1"/>
  <c r="Q222" i="6" s="1"/>
  <c r="R209" i="6" a="1"/>
  <c r="R209" i="6" s="1"/>
  <c r="Q197" i="6" a="1"/>
  <c r="Q197" i="6" s="1"/>
  <c r="S184" i="6" a="1"/>
  <c r="S184" i="6" s="1"/>
  <c r="T171" i="6" a="1"/>
  <c r="T171" i="6" s="1"/>
  <c r="U158" i="6" a="1"/>
  <c r="U158" i="6" s="1"/>
  <c r="R234" i="6" a="1"/>
  <c r="R234" i="6" s="1"/>
  <c r="U221" i="6" a="1"/>
  <c r="U221" i="6" s="1"/>
  <c r="Q209" i="6" a="1"/>
  <c r="Q209" i="6" s="1"/>
  <c r="U196" i="6" a="1"/>
  <c r="U196" i="6" s="1"/>
  <c r="T182" i="6" a="1"/>
  <c r="T182" i="6" s="1"/>
  <c r="U169" i="6" a="1"/>
  <c r="U169" i="6" s="1"/>
  <c r="Q157" i="6" a="1"/>
  <c r="Q157" i="6" s="1"/>
  <c r="R144" i="6" a="1"/>
  <c r="R144" i="6" s="1"/>
  <c r="Q237" i="6" a="1"/>
  <c r="Q237" i="6" s="1"/>
  <c r="S224" i="6" a="1"/>
  <c r="S224" i="6" s="1"/>
  <c r="U211" i="6" a="1"/>
  <c r="U211" i="6" s="1"/>
  <c r="T199" i="6" a="1"/>
  <c r="T199" i="6" s="1"/>
  <c r="Q187" i="6" a="1"/>
  <c r="Q187" i="6" s="1"/>
  <c r="R174" i="6" a="1"/>
  <c r="R174" i="6" s="1"/>
  <c r="S161" i="6" a="1"/>
  <c r="S161" i="6" s="1"/>
  <c r="T148" i="6" a="1"/>
  <c r="T148" i="6" s="1"/>
  <c r="U135" i="6" a="1"/>
  <c r="U135" i="6" s="1"/>
  <c r="U236" i="6" a="1"/>
  <c r="U236" i="6" s="1"/>
  <c r="R224" i="6" a="1"/>
  <c r="R224" i="6" s="1"/>
  <c r="T211" i="6" a="1"/>
  <c r="T211" i="6" s="1"/>
  <c r="R196" i="6" a="1"/>
  <c r="R196" i="6" s="1"/>
  <c r="T183" i="6" a="1"/>
  <c r="T183" i="6" s="1"/>
  <c r="T224" i="6" a="1"/>
  <c r="T224" i="6" s="1"/>
  <c r="R115" i="6" a="1"/>
  <c r="R115" i="6" s="1"/>
  <c r="U129" i="6" a="1"/>
  <c r="U129" i="6" s="1"/>
  <c r="S150" i="6" a="1"/>
  <c r="S150" i="6" s="1"/>
  <c r="U238" i="6" a="1"/>
  <c r="U238" i="6" s="1"/>
  <c r="T122" i="6" a="1"/>
  <c r="T122" i="6" s="1"/>
  <c r="S138" i="6" a="1"/>
  <c r="S138" i="6" s="1"/>
  <c r="S190" i="6" a="1"/>
  <c r="S190" i="6" s="1"/>
  <c r="T113" i="6" a="1"/>
  <c r="T113" i="6" s="1"/>
  <c r="S117" i="6" a="1"/>
  <c r="S117" i="6" s="1"/>
  <c r="Q132" i="6" a="1"/>
  <c r="Q132" i="6" s="1"/>
  <c r="T155" i="6" a="1"/>
  <c r="T155" i="6" s="1"/>
  <c r="T117" i="6" a="1"/>
  <c r="T117" i="6" s="1"/>
  <c r="T134" i="6" a="1"/>
  <c r="T134" i="6" s="1"/>
  <c r="Q168" i="6" a="1"/>
  <c r="Q168" i="6" s="1"/>
  <c r="Q116" i="6" a="1"/>
  <c r="Q116" i="6" s="1"/>
  <c r="U136" i="6" a="1"/>
  <c r="U136" i="6" s="1"/>
  <c r="S182" i="6" a="1"/>
  <c r="S182" i="6" s="1"/>
  <c r="U117" i="6" a="1"/>
  <c r="U117" i="6" s="1"/>
  <c r="R118" i="6" a="1"/>
  <c r="R118" i="6" s="1"/>
  <c r="Q133" i="6" a="1"/>
  <c r="Q133" i="6" s="1"/>
  <c r="S158" i="6" a="1"/>
  <c r="S158" i="6" s="1"/>
  <c r="T239" i="6" a="1"/>
  <c r="T239" i="6" s="1"/>
  <c r="Q227" i="6" a="1"/>
  <c r="Q227" i="6" s="1"/>
  <c r="S214" i="6" a="1"/>
  <c r="S214" i="6" s="1"/>
  <c r="R202" i="6" a="1"/>
  <c r="R202" i="6" s="1"/>
  <c r="T189" i="6" a="1"/>
  <c r="T189" i="6" s="1"/>
  <c r="U176" i="6" a="1"/>
  <c r="U176" i="6" s="1"/>
  <c r="Q164" i="6" a="1"/>
  <c r="Q164" i="6" s="1"/>
  <c r="R244" i="6" a="1"/>
  <c r="R244" i="6" s="1"/>
  <c r="T231" i="6" a="1"/>
  <c r="T231" i="6" s="1"/>
  <c r="Q219" i="6" a="1"/>
  <c r="Q219" i="6" s="1"/>
  <c r="R206" i="6" a="1"/>
  <c r="R206" i="6" s="1"/>
  <c r="T192" i="6" a="1"/>
  <c r="T192" i="6" s="1"/>
  <c r="U179" i="6" a="1"/>
  <c r="U179" i="6" s="1"/>
  <c r="Q167" i="6" a="1"/>
  <c r="Q167" i="6" s="1"/>
  <c r="R154" i="6" a="1"/>
  <c r="R154" i="6" s="1"/>
  <c r="Q233" i="6" a="1"/>
  <c r="Q233" i="6" s="1"/>
  <c r="S220" i="6" a="1"/>
  <c r="S220" i="6" s="1"/>
  <c r="T207" i="6" a="1"/>
  <c r="T207" i="6" s="1"/>
  <c r="S195" i="6" a="1"/>
  <c r="S195" i="6" s="1"/>
  <c r="U182" i="6" a="1"/>
  <c r="U182" i="6" s="1"/>
  <c r="Q170" i="6" a="1"/>
  <c r="Q170" i="6" s="1"/>
  <c r="U245" i="6" a="1"/>
  <c r="U245" i="6" s="1"/>
  <c r="U232" i="6" a="1"/>
  <c r="U232" i="6" s="1"/>
  <c r="R220" i="6" a="1"/>
  <c r="R220" i="6" s="1"/>
  <c r="S207" i="6" a="1"/>
  <c r="S207" i="6" s="1"/>
  <c r="U193" i="6" a="1"/>
  <c r="U193" i="6" s="1"/>
  <c r="Q181" i="6" a="1"/>
  <c r="Q181" i="6" s="1"/>
  <c r="R168" i="6" a="1"/>
  <c r="R168" i="6" s="1"/>
  <c r="S155" i="6" a="1"/>
  <c r="S155" i="6" s="1"/>
  <c r="T142" i="6" a="1"/>
  <c r="T142" i="6" s="1"/>
  <c r="S235" i="6" a="1"/>
  <c r="S235" i="6" s="1"/>
  <c r="Q223" i="6" a="1"/>
  <c r="Q223" i="6" s="1"/>
  <c r="R210" i="6" a="1"/>
  <c r="R210" i="6" s="1"/>
  <c r="Q198" i="6" a="1"/>
  <c r="Q198" i="6" s="1"/>
  <c r="S185" i="6" a="1"/>
  <c r="S185" i="6" s="1"/>
  <c r="T172" i="6" a="1"/>
  <c r="T172" i="6" s="1"/>
  <c r="U159" i="6" a="1"/>
  <c r="U159" i="6" s="1"/>
  <c r="Q147" i="6" a="1"/>
  <c r="Q147" i="6" s="1"/>
  <c r="R134" i="6" a="1"/>
  <c r="R134" i="6" s="1"/>
  <c r="R235" i="6" a="1"/>
  <c r="R235" i="6" s="1"/>
  <c r="U222" i="6" a="1"/>
  <c r="U222" i="6" s="1"/>
  <c r="Q210" i="6" a="1"/>
  <c r="Q210" i="6" s="1"/>
  <c r="U194" i="6" a="1"/>
  <c r="U194" i="6" s="1"/>
  <c r="Q182" i="6" a="1"/>
  <c r="Q182" i="6" s="1"/>
  <c r="R169" i="6" a="1"/>
  <c r="R169" i="6" s="1"/>
  <c r="S156" i="6" a="1"/>
  <c r="S156" i="6" s="1"/>
  <c r="T143" i="6" a="1"/>
  <c r="T143" i="6" s="1"/>
  <c r="U130" i="6" a="1"/>
  <c r="U130" i="6" s="1"/>
  <c r="Q118" i="6" a="1"/>
  <c r="Q118" i="6" s="1"/>
  <c r="U239" i="6" a="1"/>
  <c r="U239" i="6" s="1"/>
  <c r="R227" i="6" a="1"/>
  <c r="R227" i="6" s="1"/>
  <c r="Q213" i="6" a="1"/>
  <c r="Q213" i="6" s="1"/>
  <c r="U200" i="6" a="1"/>
  <c r="U200" i="6" s="1"/>
  <c r="R188" i="6" a="1"/>
  <c r="R188" i="6" s="1"/>
  <c r="S175" i="6" a="1"/>
  <c r="S175" i="6" s="1"/>
  <c r="T162" i="6" a="1"/>
  <c r="T162" i="6" s="1"/>
  <c r="R237" i="6" a="1"/>
  <c r="R237" i="6" s="1"/>
  <c r="Q117" i="6" a="1"/>
  <c r="Q117" i="6" s="1"/>
  <c r="T131" i="6" a="1"/>
  <c r="T131" i="6" s="1"/>
  <c r="Q154" i="6" a="1"/>
  <c r="Q154" i="6" s="1"/>
  <c r="T105" i="6" a="1"/>
  <c r="T105" i="6" s="1"/>
  <c r="T124" i="6" a="1"/>
  <c r="T124" i="6" s="1"/>
  <c r="R141" i="6" a="1"/>
  <c r="R141" i="6" s="1"/>
  <c r="U202" i="6" a="1"/>
  <c r="U202" i="6" s="1"/>
  <c r="S105" i="6" a="1"/>
  <c r="S105" i="6" s="1"/>
  <c r="R119" i="6" a="1"/>
  <c r="R119" i="6" s="1"/>
  <c r="S134" i="6" a="1"/>
  <c r="S134" i="6" s="1"/>
  <c r="S166" i="6" a="1"/>
  <c r="S166" i="6" s="1"/>
  <c r="S121" i="6" a="1"/>
  <c r="S121" i="6" s="1"/>
  <c r="T136" i="6" a="1"/>
  <c r="T136" i="6" s="1"/>
  <c r="U180" i="6" a="1"/>
  <c r="U180" i="6" s="1"/>
  <c r="T121" i="6" a="1"/>
  <c r="T121" i="6" s="1"/>
  <c r="T139" i="6" a="1"/>
  <c r="T139" i="6" s="1"/>
  <c r="R195" i="6" a="1"/>
  <c r="R195" i="6" s="1"/>
  <c r="Q106" i="6" a="1"/>
  <c r="Q106" i="6" s="1"/>
  <c r="Q120" i="6" a="1"/>
  <c r="Q120" i="6" s="1"/>
  <c r="Q135" i="6" a="1"/>
  <c r="Q135" i="6" s="1"/>
  <c r="R171" i="6" a="1"/>
  <c r="R171" i="6" s="1"/>
  <c r="Q238" i="6" a="1"/>
  <c r="Q238" i="6" s="1"/>
  <c r="S225" i="6" a="1"/>
  <c r="S225" i="6" s="1"/>
  <c r="U212" i="6" a="1"/>
  <c r="U212" i="6" s="1"/>
  <c r="T200" i="6" a="1"/>
  <c r="T200" i="6" s="1"/>
  <c r="Q188" i="6" a="1"/>
  <c r="Q188" i="6" s="1"/>
  <c r="R175" i="6" a="1"/>
  <c r="R175" i="6" s="1"/>
  <c r="S162" i="6" a="1"/>
  <c r="S162" i="6" s="1"/>
  <c r="T242" i="6" a="1"/>
  <c r="T242" i="6" s="1"/>
  <c r="Q230" i="6" a="1"/>
  <c r="Q230" i="6" s="1"/>
  <c r="S217" i="6" a="1"/>
  <c r="S217" i="6" s="1"/>
  <c r="T204" i="6" a="1"/>
  <c r="T204" i="6" s="1"/>
  <c r="Q191" i="6" a="1"/>
  <c r="Q191" i="6" s="1"/>
  <c r="R178" i="6" a="1"/>
  <c r="R178" i="6" s="1"/>
  <c r="S165" i="6" a="1"/>
  <c r="S165" i="6" s="1"/>
  <c r="Q244" i="6" a="1"/>
  <c r="Q244" i="6" s="1"/>
  <c r="S231" i="6" a="1"/>
  <c r="S231" i="6" s="1"/>
  <c r="U218" i="6" a="1"/>
  <c r="U218" i="6" s="1"/>
  <c r="Q206" i="6" a="1"/>
  <c r="Q206" i="6" s="1"/>
  <c r="Q194" i="6" a="1"/>
  <c r="Q194" i="6" s="1"/>
  <c r="R181" i="6" a="1"/>
  <c r="R181" i="6" s="1"/>
  <c r="S168" i="6" a="1"/>
  <c r="S168" i="6" s="1"/>
  <c r="U243" i="6" a="1"/>
  <c r="U243" i="6" s="1"/>
  <c r="R231" i="6" a="1"/>
  <c r="R231" i="6" s="1"/>
  <c r="T218" i="6" a="1"/>
  <c r="T218" i="6" s="1"/>
  <c r="U205" i="6" a="1"/>
  <c r="U205" i="6" s="1"/>
  <c r="R192" i="6" a="1"/>
  <c r="R192" i="6" s="1"/>
  <c r="S179" i="6" a="1"/>
  <c r="S179" i="6" s="1"/>
  <c r="T166" i="6" a="1"/>
  <c r="T166" i="6" s="1"/>
  <c r="U153" i="6" a="1"/>
  <c r="U153" i="6" s="1"/>
  <c r="T245" i="6" a="1"/>
  <c r="T245" i="6" s="1"/>
  <c r="Q234" i="6" a="1"/>
  <c r="Q234" i="6" s="1"/>
  <c r="S221" i="6" a="1"/>
  <c r="S221" i="6" s="1"/>
  <c r="T208" i="6" a="1"/>
  <c r="T208" i="6" s="1"/>
  <c r="S196" i="6" a="1"/>
  <c r="S196" i="6" s="1"/>
  <c r="U183" i="6" a="1"/>
  <c r="U183" i="6" s="1"/>
  <c r="Q171" i="6" a="1"/>
  <c r="Q171" i="6" s="1"/>
  <c r="R158" i="6" a="1"/>
  <c r="R158" i="6" s="1"/>
  <c r="S145" i="6" a="1"/>
  <c r="S145" i="6" s="1"/>
  <c r="T132" i="6" a="1"/>
  <c r="T132" i="6" s="1"/>
  <c r="U233" i="6" a="1"/>
  <c r="U233" i="6" s="1"/>
  <c r="R221" i="6" a="1"/>
  <c r="R221" i="6" s="1"/>
  <c r="S208" i="6" a="1"/>
  <c r="S208" i="6" s="1"/>
  <c r="R193" i="6" a="1"/>
  <c r="R193" i="6" s="1"/>
  <c r="S180" i="6" a="1"/>
  <c r="S180" i="6" s="1"/>
  <c r="T167" i="6" a="1"/>
  <c r="T167" i="6" s="1"/>
  <c r="U154" i="6" a="1"/>
  <c r="U154" i="6" s="1"/>
  <c r="Q142" i="6" a="1"/>
  <c r="Q142" i="6" s="1"/>
  <c r="R129" i="6" a="1"/>
  <c r="R129" i="6" s="1"/>
  <c r="S116" i="6" a="1"/>
  <c r="S116" i="6" s="1"/>
  <c r="R238" i="6" a="1"/>
  <c r="R238" i="6" s="1"/>
  <c r="T225" i="6" a="1"/>
  <c r="T225" i="6" s="1"/>
  <c r="S211" i="6" a="1"/>
  <c r="S211" i="6" s="1"/>
  <c r="R199" i="6" a="1"/>
  <c r="R199" i="6" s="1"/>
  <c r="T186" i="6" a="1"/>
  <c r="T186" i="6" s="1"/>
  <c r="U173" i="6" a="1"/>
  <c r="U173" i="6" s="1"/>
  <c r="Q161" i="6" a="1"/>
  <c r="Q161" i="6" s="1"/>
  <c r="R148" i="6" a="1"/>
  <c r="R148" i="6" s="1"/>
  <c r="T110" i="6" a="1"/>
  <c r="T110" i="6" s="1"/>
  <c r="U112" i="6" a="1"/>
  <c r="U112" i="6" s="1"/>
  <c r="S127" i="6" a="1"/>
  <c r="S127" i="6" s="1"/>
  <c r="R146" i="6" a="1"/>
  <c r="R146" i="6" s="1"/>
  <c r="R223" i="6" a="1"/>
  <c r="R223" i="6" s="1"/>
  <c r="U209" i="6" a="1"/>
  <c r="U209" i="6" s="1"/>
  <c r="U105" i="6" a="1"/>
  <c r="U105" i="6" s="1"/>
  <c r="U118" i="6" a="1"/>
  <c r="U118" i="6" s="1"/>
  <c r="T133" i="6" a="1"/>
  <c r="T133" i="6" s="1"/>
  <c r="R163" i="6" a="1"/>
  <c r="R163" i="6" s="1"/>
  <c r="S108" i="6" a="1"/>
  <c r="S108" i="6" s="1"/>
  <c r="S126" i="6" a="1"/>
  <c r="S126" i="6" s="1"/>
  <c r="S144" i="6" a="1"/>
  <c r="S144" i="6" s="1"/>
  <c r="R215" i="6" a="1"/>
  <c r="R215" i="6" s="1"/>
  <c r="Q107" i="6" a="1"/>
  <c r="Q107" i="6" s="1"/>
  <c r="Q121" i="6" a="1"/>
  <c r="Q121" i="6" s="1"/>
  <c r="S136" i="6" a="1"/>
  <c r="S136" i="6" s="1"/>
  <c r="R179" i="6" a="1"/>
  <c r="R179" i="6" s="1"/>
  <c r="R123" i="6" a="1"/>
  <c r="R123" i="6" s="1"/>
  <c r="S139" i="6" a="1"/>
  <c r="S139" i="6" s="1"/>
  <c r="T193" i="6" a="1"/>
  <c r="T193" i="6" s="1"/>
  <c r="R125" i="6" a="1"/>
  <c r="R125" i="6" s="1"/>
  <c r="S142" i="6" a="1"/>
  <c r="S142" i="6" s="1"/>
  <c r="R207" i="6" a="1"/>
  <c r="R207" i="6" s="1"/>
  <c r="T107" i="6" a="1"/>
  <c r="T107" i="6" s="1"/>
  <c r="U121" i="6" a="1"/>
  <c r="U121" i="6" s="1"/>
  <c r="T137" i="6" a="1"/>
  <c r="T137" i="6" s="1"/>
  <c r="Q184" i="6" a="1"/>
  <c r="Q184" i="6" s="1"/>
  <c r="S236" i="6" a="1"/>
  <c r="S236" i="6" s="1"/>
  <c r="Q224" i="6" a="1"/>
  <c r="Q224" i="6" s="1"/>
  <c r="R211" i="6" a="1"/>
  <c r="R211" i="6" s="1"/>
  <c r="Q199" i="6" a="1"/>
  <c r="Q199" i="6" s="1"/>
  <c r="S186" i="6" a="1"/>
  <c r="S186" i="6" s="1"/>
  <c r="T173" i="6" a="1"/>
  <c r="T173" i="6" s="1"/>
  <c r="U160" i="6" a="1"/>
  <c r="U160" i="6" s="1"/>
  <c r="Q241" i="6" a="1"/>
  <c r="Q241" i="6" s="1"/>
  <c r="S228" i="6" a="1"/>
  <c r="S228" i="6" s="1"/>
  <c r="U215" i="6" a="1"/>
  <c r="U215" i="6" s="1"/>
  <c r="Q202" i="6" a="1"/>
  <c r="Q202" i="6" s="1"/>
  <c r="S189" i="6" a="1"/>
  <c r="S189" i="6" s="1"/>
  <c r="T176" i="6" a="1"/>
  <c r="T176" i="6" s="1"/>
  <c r="U163" i="6" a="1"/>
  <c r="U163" i="6" s="1"/>
  <c r="S242" i="6" a="1"/>
  <c r="S242" i="6" s="1"/>
  <c r="U229" i="6" a="1"/>
  <c r="U229" i="6" s="1"/>
  <c r="R217" i="6" a="1"/>
  <c r="R217" i="6" s="1"/>
  <c r="S204" i="6" a="1"/>
  <c r="S204" i="6" s="1"/>
  <c r="S192" i="6" a="1"/>
  <c r="S192" i="6" s="1"/>
  <c r="T179" i="6" a="1"/>
  <c r="T179" i="6" s="1"/>
  <c r="U166" i="6" a="1"/>
  <c r="U166" i="6" s="1"/>
  <c r="R242" i="6" a="1"/>
  <c r="R242" i="6" s="1"/>
  <c r="T229" i="6" a="1"/>
  <c r="T229" i="6" s="1"/>
  <c r="Q217" i="6" a="1"/>
  <c r="Q217" i="6" s="1"/>
  <c r="R204" i="6" a="1"/>
  <c r="R204" i="6" s="1"/>
  <c r="T190" i="6" a="1"/>
  <c r="T190" i="6" s="1"/>
  <c r="U177" i="6" a="1"/>
  <c r="U177" i="6" s="1"/>
  <c r="Q165" i="6" a="1"/>
  <c r="Q165" i="6" s="1"/>
  <c r="R152" i="6" a="1"/>
  <c r="R152" i="6" s="1"/>
  <c r="R245" i="6" a="1"/>
  <c r="R245" i="6" s="1"/>
  <c r="S232" i="6" a="1"/>
  <c r="S232" i="6" s="1"/>
  <c r="U219" i="6" a="1"/>
  <c r="U219" i="6" s="1"/>
  <c r="Q207" i="6" a="1"/>
  <c r="Q207" i="6" s="1"/>
  <c r="Q195" i="6" a="1"/>
  <c r="Q195" i="6" s="1"/>
  <c r="R182" i="6" a="1"/>
  <c r="R182" i="6" s="1"/>
  <c r="S169" i="6" a="1"/>
  <c r="S169" i="6" s="1"/>
  <c r="T156" i="6" a="1"/>
  <c r="T156" i="6" s="1"/>
  <c r="U143" i="6" a="1"/>
  <c r="U143" i="6" s="1"/>
  <c r="Q245" i="6" a="1"/>
  <c r="Q245" i="6" s="1"/>
  <c r="R232" i="6" a="1"/>
  <c r="R232" i="6" s="1"/>
  <c r="T219" i="6" a="1"/>
  <c r="T219" i="6" s="1"/>
  <c r="U206" i="6" a="1"/>
  <c r="U206" i="6" s="1"/>
  <c r="T191" i="6" a="1"/>
  <c r="T191" i="6" s="1"/>
  <c r="U178" i="6" a="1"/>
  <c r="U178" i="6" s="1"/>
  <c r="Q166" i="6" a="1"/>
  <c r="Q166" i="6" s="1"/>
  <c r="R153" i="6" a="1"/>
  <c r="R153" i="6" s="1"/>
  <c r="S140" i="6" a="1"/>
  <c r="S140" i="6" s="1"/>
  <c r="T127" i="6" a="1"/>
  <c r="T127" i="6" s="1"/>
  <c r="U114" i="6" a="1"/>
  <c r="U114" i="6" s="1"/>
  <c r="T236" i="6" a="1"/>
  <c r="T236" i="6" s="1"/>
  <c r="T222" i="6" a="1"/>
  <c r="T222" i="6" s="1"/>
  <c r="T106" i="6" a="1"/>
  <c r="T106" i="6" s="1"/>
  <c r="T120" i="6" a="1"/>
  <c r="T120" i="6" s="1"/>
  <c r="Q136" i="6" a="1"/>
  <c r="Q136" i="6" s="1"/>
  <c r="Q176" i="6" a="1"/>
  <c r="Q176" i="6" s="1"/>
  <c r="U111" i="6" a="1"/>
  <c r="U111" i="6" s="1"/>
  <c r="R128" i="6" a="1"/>
  <c r="R128" i="6" s="1"/>
  <c r="T147" i="6" a="1"/>
  <c r="T147" i="6" s="1"/>
  <c r="U227" i="6" a="1"/>
  <c r="U227" i="6" s="1"/>
  <c r="T108" i="6" a="1"/>
  <c r="T108" i="6" s="1"/>
  <c r="Q123" i="6" a="1"/>
  <c r="Q123" i="6" s="1"/>
  <c r="R139" i="6" a="1"/>
  <c r="R139" i="6" s="1"/>
  <c r="Q192" i="6" a="1"/>
  <c r="Q192" i="6" s="1"/>
  <c r="Q125" i="6" a="1"/>
  <c r="Q125" i="6" s="1"/>
  <c r="T141" i="6" a="1"/>
  <c r="T141" i="6" s="1"/>
  <c r="T205" i="6" a="1"/>
  <c r="T205" i="6" s="1"/>
  <c r="Q127" i="6" a="1"/>
  <c r="Q127" i="6" s="1"/>
  <c r="T145" i="6" a="1"/>
  <c r="T145" i="6" s="1"/>
  <c r="Q220" i="6" a="1"/>
  <c r="Q220" i="6" s="1"/>
  <c r="R109" i="6" a="1"/>
  <c r="R109" i="6" s="1"/>
  <c r="T123" i="6" a="1"/>
  <c r="T123" i="6" s="1"/>
  <c r="U139" i="6" a="1"/>
  <c r="U139" i="6" s="1"/>
  <c r="T196" i="6" a="1"/>
  <c r="T196" i="6" s="1"/>
  <c r="U234" i="6" a="1"/>
  <c r="U234" i="6" s="1"/>
  <c r="S222" i="6" a="1"/>
  <c r="S222" i="6" s="1"/>
  <c r="T209" i="6" a="1"/>
  <c r="T209" i="6" s="1"/>
  <c r="S197" i="6" a="1"/>
  <c r="S197" i="6" s="1"/>
  <c r="U184" i="6" a="1"/>
  <c r="U184" i="6" s="1"/>
  <c r="Q172" i="6" a="1"/>
  <c r="Q172" i="6" s="1"/>
  <c r="R159" i="6" a="1"/>
  <c r="R159" i="6" s="1"/>
  <c r="S239" i="6" a="1"/>
  <c r="S239" i="6" s="1"/>
  <c r="U226" i="6" a="1"/>
  <c r="U226" i="6" s="1"/>
  <c r="R214" i="6" a="1"/>
  <c r="R214" i="6" s="1"/>
  <c r="S200" i="6" a="1"/>
  <c r="S200" i="6" s="1"/>
  <c r="U187" i="6" a="1"/>
  <c r="U187" i="6" s="1"/>
  <c r="Q175" i="6" a="1"/>
  <c r="Q175" i="6" s="1"/>
  <c r="R162" i="6" a="1"/>
  <c r="R162" i="6" s="1"/>
  <c r="U240" i="6" a="1"/>
  <c r="U240" i="6" s="1"/>
  <c r="R228" i="6" a="1"/>
  <c r="R228" i="6" s="1"/>
  <c r="T215" i="6" a="1"/>
  <c r="T215" i="6" s="1"/>
  <c r="R203" i="6" a="1"/>
  <c r="R203" i="6" s="1"/>
  <c r="U190" i="6" a="1"/>
  <c r="U190" i="6" s="1"/>
  <c r="Q178" i="6" a="1"/>
  <c r="Q178" i="6" s="1"/>
  <c r="R165" i="6" a="1"/>
  <c r="R165" i="6" s="1"/>
  <c r="T240" i="6" a="1"/>
  <c r="T240" i="6" s="1"/>
  <c r="Q228" i="6" a="1"/>
  <c r="Q228" i="6" s="1"/>
  <c r="S215" i="6" a="1"/>
  <c r="S215" i="6" s="1"/>
  <c r="Q203" i="6" a="1"/>
  <c r="Q203" i="6" s="1"/>
  <c r="Q189" i="6" a="1"/>
  <c r="Q189" i="6" s="1"/>
  <c r="R176" i="6" a="1"/>
  <c r="R176" i="6" s="1"/>
  <c r="S163" i="6" a="1"/>
  <c r="S163" i="6" s="1"/>
  <c r="T150" i="6" a="1"/>
  <c r="T150" i="6" s="1"/>
  <c r="S243" i="6" a="1"/>
  <c r="S243" i="6" s="1"/>
  <c r="U230" i="6" a="1"/>
  <c r="U230" i="6" s="1"/>
  <c r="R218" i="6" a="1"/>
  <c r="R218" i="6" s="1"/>
  <c r="S205" i="6" a="1"/>
  <c r="S205" i="6" s="1"/>
  <c r="S193" i="6" a="1"/>
  <c r="S193" i="6" s="1"/>
  <c r="T180" i="6" a="1"/>
  <c r="T180" i="6" s="1"/>
  <c r="U167" i="6" a="1"/>
  <c r="U167" i="6" s="1"/>
  <c r="Q155" i="6" a="1"/>
  <c r="Q155" i="6" s="1"/>
  <c r="R142" i="6" a="1"/>
  <c r="R142" i="6" s="1"/>
  <c r="R243" i="6" a="1"/>
  <c r="R243" i="6" s="1"/>
  <c r="T230" i="6" a="1"/>
  <c r="T230" i="6" s="1"/>
  <c r="Q218" i="6" a="1"/>
  <c r="Q218" i="6" s="1"/>
  <c r="R205" i="6" a="1"/>
  <c r="R205" i="6" s="1"/>
  <c r="Q190" i="6" a="1"/>
  <c r="Q190" i="6" s="1"/>
  <c r="R177" i="6" a="1"/>
  <c r="R177" i="6" s="1"/>
  <c r="S164" i="6" a="1"/>
  <c r="S164" i="6" s="1"/>
  <c r="T151" i="6" a="1"/>
  <c r="T151" i="6" s="1"/>
  <c r="U138" i="6" a="1"/>
  <c r="U138" i="6" s="1"/>
  <c r="Q126" i="6" a="1"/>
  <c r="Q126" i="6" s="1"/>
  <c r="R113" i="6" a="1"/>
  <c r="R113" i="6" s="1"/>
  <c r="Q235" i="6" a="1"/>
  <c r="Q235" i="6" s="1"/>
  <c r="Q221" i="6" a="1"/>
  <c r="Q221" i="6" s="1"/>
  <c r="R208" i="6" a="1"/>
  <c r="R208" i="6" s="1"/>
  <c r="Q196" i="6" a="1"/>
  <c r="Q196" i="6" s="1"/>
  <c r="S183" i="6" a="1"/>
  <c r="S183" i="6" s="1"/>
  <c r="T170" i="6" a="1"/>
  <c r="T170" i="6" s="1"/>
  <c r="U157" i="6" a="1"/>
  <c r="U157" i="6" s="1"/>
  <c r="Q145" i="6" a="1"/>
  <c r="Q145" i="6" s="1"/>
  <c r="U119" i="6" a="1"/>
  <c r="U119" i="6" s="1"/>
  <c r="T116" i="6" a="1"/>
  <c r="T116" i="6" s="1"/>
  <c r="R131" i="6" a="1"/>
  <c r="R131" i="6" s="1"/>
  <c r="T152" i="6" a="1"/>
  <c r="T152" i="6" s="1"/>
  <c r="S244" i="6" a="1"/>
  <c r="S244" i="6" s="1"/>
  <c r="U110" i="6" a="1"/>
  <c r="U110" i="6" s="1"/>
  <c r="R108" i="6" a="1"/>
  <c r="R108" i="6" s="1"/>
  <c r="S122" i="6" a="1"/>
  <c r="S122" i="6" s="1"/>
  <c r="R138" i="6" a="1"/>
  <c r="R138" i="6" s="1"/>
  <c r="U188" i="6" a="1"/>
  <c r="U188" i="6" s="1"/>
  <c r="S115" i="6" a="1"/>
  <c r="S115" i="6" s="1"/>
  <c r="Q130" i="6" a="1"/>
  <c r="Q130" i="6" s="1"/>
  <c r="U150" i="6" a="1"/>
  <c r="U150" i="6" s="1"/>
  <c r="S240" i="6" a="1"/>
  <c r="S240" i="6" s="1"/>
  <c r="R110" i="6" a="1"/>
  <c r="R110" i="6" s="1"/>
  <c r="U124" i="6" a="1"/>
  <c r="U124" i="6" s="1"/>
  <c r="S141" i="6" a="1"/>
  <c r="S141" i="6" s="1"/>
  <c r="Q204" i="6" a="1"/>
  <c r="Q204" i="6" s="1"/>
  <c r="U126" i="6" a="1"/>
  <c r="U126" i="6" s="1"/>
  <c r="U144" i="6" a="1"/>
  <c r="U144" i="6" s="1"/>
  <c r="S218" i="6" a="1"/>
  <c r="S218" i="6" s="1"/>
  <c r="U128" i="6" a="1"/>
  <c r="U128" i="6" s="1"/>
  <c r="U148" i="6" a="1"/>
  <c r="U148" i="6" s="1"/>
  <c r="T232" i="6" a="1"/>
  <c r="T232" i="6" s="1"/>
  <c r="S125" i="6" a="1"/>
  <c r="S125" i="6" s="1"/>
  <c r="U109" i="6" a="1"/>
  <c r="U109" i="6" s="1"/>
  <c r="R117" i="6" a="1"/>
  <c r="R117" i="6" s="1"/>
  <c r="Q112" i="6" a="1"/>
  <c r="Q112" i="6" s="1"/>
  <c r="T128" i="6" a="1"/>
  <c r="T128" i="6" s="1"/>
  <c r="Q152" i="6" a="1"/>
  <c r="Q152" i="6" s="1"/>
  <c r="U142" i="6" a="1"/>
  <c r="U142" i="6" s="1"/>
  <c r="R230" i="6" a="1"/>
  <c r="R230" i="6" s="1"/>
  <c r="S194" i="6" a="1"/>
  <c r="S194" i="6" s="1"/>
  <c r="T157" i="6" a="1"/>
  <c r="T157" i="6" s="1"/>
  <c r="R222" i="6" a="1"/>
  <c r="R222" i="6" s="1"/>
  <c r="T184" i="6" a="1"/>
  <c r="T184" i="6" s="1"/>
  <c r="R239" i="6" a="1"/>
  <c r="R239" i="6" s="1"/>
  <c r="U210" i="6" a="1"/>
  <c r="U210" i="6" s="1"/>
  <c r="U174" i="6" a="1"/>
  <c r="U174" i="6" s="1"/>
  <c r="S226" i="6" a="1"/>
  <c r="S226" i="6" s="1"/>
  <c r="S198" i="6" a="1"/>
  <c r="S198" i="6" s="1"/>
  <c r="R160" i="6" a="1"/>
  <c r="R160" i="6" s="1"/>
  <c r="R229" i="6" a="1"/>
  <c r="R229" i="6" s="1"/>
  <c r="R201" i="6" a="1"/>
  <c r="R201" i="6" s="1"/>
  <c r="T164" i="6" a="1"/>
  <c r="T164" i="6" s="1"/>
  <c r="T241" i="6" a="1"/>
  <c r="T241" i="6" s="1"/>
  <c r="R213" i="6" a="1"/>
  <c r="R213" i="6" s="1"/>
  <c r="Q174" i="6" a="1"/>
  <c r="Q174" i="6" s="1"/>
  <c r="S148" i="6" a="1"/>
  <c r="S148" i="6" s="1"/>
  <c r="U122" i="6" a="1"/>
  <c r="U122" i="6" s="1"/>
  <c r="Q232" i="6" a="1"/>
  <c r="Q232" i="6" s="1"/>
  <c r="Q205" i="6" a="1"/>
  <c r="Q205" i="6" s="1"/>
  <c r="Q185" i="6" a="1"/>
  <c r="Q185" i="6" s="1"/>
  <c r="U165" i="6" a="1"/>
  <c r="U165" i="6" s="1"/>
  <c r="T146" i="6" a="1"/>
  <c r="T146" i="6" s="1"/>
  <c r="R106" i="6" a="1"/>
  <c r="R106" i="6" s="1"/>
  <c r="U123" i="6" a="1"/>
  <c r="U123" i="6" s="1"/>
  <c r="S149" i="6" a="1"/>
  <c r="S149" i="6" s="1"/>
  <c r="R121" i="6" a="1"/>
  <c r="R121" i="6" s="1"/>
  <c r="T203" i="6" a="1"/>
  <c r="T203" i="6" s="1"/>
  <c r="U181" i="6" a="1"/>
  <c r="U181" i="6" s="1"/>
  <c r="S143" i="6" a="1"/>
  <c r="S143" i="6" s="1"/>
  <c r="U107" i="6" a="1"/>
  <c r="U107" i="6" s="1"/>
  <c r="Q160" i="6" a="1"/>
  <c r="Q160" i="6" s="1"/>
  <c r="U141" i="6" a="1"/>
  <c r="U141" i="6" s="1"/>
  <c r="U172" i="6" a="1"/>
  <c r="U172" i="6" s="1"/>
  <c r="R127" i="6" a="1"/>
  <c r="R127" i="6" s="1"/>
  <c r="R225" i="6" a="1"/>
  <c r="R225" i="6" s="1"/>
  <c r="S171" i="6" a="1"/>
  <c r="S171" i="6" s="1"/>
  <c r="S216" i="6" a="1"/>
  <c r="S216" i="6" s="1"/>
  <c r="T214" i="6" a="1"/>
  <c r="T214" i="6" s="1"/>
  <c r="R120" i="6" a="1"/>
  <c r="R120" i="6" s="1"/>
  <c r="Q129" i="6" a="1"/>
  <c r="Q129" i="6" s="1"/>
  <c r="R186" i="6" a="1"/>
  <c r="R186" i="6" s="1"/>
  <c r="U161" i="6" a="1"/>
  <c r="U161" i="6" s="1"/>
  <c r="S137" i="6" a="1"/>
  <c r="S137" i="6" s="1"/>
  <c r="U189" i="6" a="1"/>
  <c r="U189" i="6" s="1"/>
  <c r="Q143" i="6" a="1"/>
  <c r="Q143" i="6" s="1"/>
  <c r="S111" i="6" a="1"/>
  <c r="S111" i="6" s="1"/>
  <c r="Q119" i="6" a="1"/>
  <c r="Q119" i="6" s="1"/>
  <c r="U113" i="6" a="1"/>
  <c r="U113" i="6" s="1"/>
  <c r="S130" i="6" a="1"/>
  <c r="S130" i="6" s="1"/>
  <c r="R157" i="6" a="1"/>
  <c r="R157" i="6" s="1"/>
  <c r="Q146" i="6" a="1"/>
  <c r="Q146" i="6" s="1"/>
  <c r="U220" i="6" a="1"/>
  <c r="U220" i="6" s="1"/>
  <c r="U192" i="6" a="1"/>
  <c r="U192" i="6" s="1"/>
  <c r="Q156" i="6" a="1"/>
  <c r="Q156" i="6" s="1"/>
  <c r="T212" i="6" a="1"/>
  <c r="T212" i="6" s="1"/>
  <c r="Q183" i="6" a="1"/>
  <c r="Q183" i="6" s="1"/>
  <c r="T237" i="6" a="1"/>
  <c r="T237" i="6" s="1"/>
  <c r="U201" i="6" a="1"/>
  <c r="U201" i="6" s="1"/>
  <c r="R173" i="6" a="1"/>
  <c r="R173" i="6" s="1"/>
  <c r="U224" i="6" a="1"/>
  <c r="U224" i="6" s="1"/>
  <c r="S187" i="6" a="1"/>
  <c r="S187" i="6" s="1"/>
  <c r="T158" i="6" a="1"/>
  <c r="T158" i="6" s="1"/>
  <c r="T227" i="6" a="1"/>
  <c r="T227" i="6" s="1"/>
  <c r="U191" i="6" a="1"/>
  <c r="U191" i="6" s="1"/>
  <c r="Q163" i="6" a="1"/>
  <c r="Q163" i="6" s="1"/>
  <c r="Q240" i="6" a="1"/>
  <c r="Q240" i="6" s="1"/>
  <c r="Q201" i="6" a="1"/>
  <c r="Q201" i="6" s="1"/>
  <c r="S172" i="6" a="1"/>
  <c r="S172" i="6" s="1"/>
  <c r="U146" i="6" a="1"/>
  <c r="U146" i="6" s="1"/>
  <c r="S230" i="6" a="1"/>
  <c r="S230" i="6" s="1"/>
  <c r="R164" i="6" a="1"/>
  <c r="R164" i="6" s="1"/>
  <c r="T125" i="6" a="1"/>
  <c r="T125" i="6" s="1"/>
  <c r="S159" i="6" a="1"/>
  <c r="S159" i="6" s="1"/>
  <c r="S129" i="6" a="1"/>
  <c r="S129" i="6" s="1"/>
  <c r="U216" i="6" a="1"/>
  <c r="U216" i="6" s="1"/>
  <c r="Q159" i="6" a="1"/>
  <c r="Q159" i="6" s="1"/>
  <c r="R240" i="6" a="1"/>
  <c r="R240" i="6" s="1"/>
  <c r="S132" i="6" a="1"/>
  <c r="S132" i="6" s="1"/>
  <c r="T235" i="6" a="1"/>
  <c r="T235" i="6" s="1"/>
  <c r="U231" i="6" a="1"/>
  <c r="U231" i="6" s="1"/>
  <c r="S212" i="6" a="1"/>
  <c r="S212" i="6" s="1"/>
  <c r="T175" i="6" a="1"/>
  <c r="T175" i="6" s="1"/>
  <c r="S167" i="6" a="1"/>
  <c r="S167" i="6" s="1"/>
  <c r="R124" i="6" a="1"/>
  <c r="R124" i="6" s="1"/>
  <c r="U131" i="6" a="1"/>
  <c r="U131" i="6" s="1"/>
  <c r="T126" i="6" a="1"/>
  <c r="T126" i="6" s="1"/>
  <c r="Q148" i="6" a="1"/>
  <c r="Q148" i="6" s="1"/>
  <c r="S119" i="6" a="1"/>
  <c r="S119" i="6" s="1"/>
  <c r="R149" i="6" a="1"/>
  <c r="R149" i="6" s="1"/>
  <c r="R219" i="6" a="1"/>
  <c r="R219" i="6" s="1"/>
  <c r="R183" i="6" a="1"/>
  <c r="R183" i="6" s="1"/>
  <c r="S154" i="6" a="1"/>
  <c r="S154" i="6" s="1"/>
  <c r="Q211" i="6" a="1"/>
  <c r="Q211" i="6" s="1"/>
  <c r="S173" i="6" a="1"/>
  <c r="S173" i="6" s="1"/>
  <c r="Q236" i="6" a="1"/>
  <c r="Q236" i="6" s="1"/>
  <c r="R200" i="6" a="1"/>
  <c r="R200" i="6" s="1"/>
  <c r="T163" i="6" a="1"/>
  <c r="T163" i="6" s="1"/>
  <c r="S223" i="6" a="1"/>
  <c r="S223" i="6" s="1"/>
  <c r="U185" i="6" a="1"/>
  <c r="U185" i="6" s="1"/>
  <c r="Q149" i="6" a="1"/>
  <c r="Q149" i="6" s="1"/>
  <c r="Q226" i="6" a="1"/>
  <c r="Q226" i="6" s="1"/>
  <c r="R190" i="6" a="1"/>
  <c r="R190" i="6" s="1"/>
  <c r="S153" i="6" a="1"/>
  <c r="S153" i="6" s="1"/>
  <c r="S238" i="6" a="1"/>
  <c r="S238" i="6" s="1"/>
  <c r="S199" i="6" a="1"/>
  <c r="S199" i="6" s="1"/>
  <c r="U170" i="6" a="1"/>
  <c r="U170" i="6" s="1"/>
  <c r="R145" i="6" a="1"/>
  <c r="R145" i="6" s="1"/>
  <c r="T119" i="6" a="1"/>
  <c r="T119" i="6" s="1"/>
  <c r="U228" i="6" a="1"/>
  <c r="U228" i="6" s="1"/>
  <c r="S202" i="6" a="1"/>
  <c r="S202" i="6" s="1"/>
  <c r="R180" i="6" a="1"/>
  <c r="R180" i="6" s="1"/>
  <c r="S109" i="6" a="1"/>
  <c r="S109" i="6" s="1"/>
  <c r="S210" i="6" a="1"/>
  <c r="S210" i="6" s="1"/>
  <c r="S233" i="6" a="1"/>
  <c r="S233" i="6" s="1"/>
  <c r="S237" i="6" a="1"/>
  <c r="S237" i="6" s="1"/>
  <c r="R185" i="6" a="1"/>
  <c r="R185" i="6" s="1"/>
  <c r="Q169" i="6" a="1"/>
  <c r="Q169" i="6" s="1"/>
  <c r="T213" i="6" a="1"/>
  <c r="T213" i="6" s="1"/>
  <c r="S157" i="6" a="1"/>
  <c r="S157" i="6" s="1"/>
  <c r="T238" i="6" a="1"/>
  <c r="T238" i="6" s="1"/>
  <c r="S124" i="6" a="1"/>
  <c r="S124" i="6" s="1"/>
  <c r="S245" i="6" a="1"/>
  <c r="S245" i="6" s="1"/>
  <c r="R126" i="6" a="1"/>
  <c r="R126" i="6" s="1"/>
  <c r="U133" i="6" a="1"/>
  <c r="U133" i="6" s="1"/>
  <c r="S128" i="6" a="1"/>
  <c r="S128" i="6" s="1"/>
  <c r="R151" i="6" a="1"/>
  <c r="R151" i="6" s="1"/>
  <c r="S107" i="6" a="1"/>
  <c r="S107" i="6" s="1"/>
  <c r="U208" i="6" a="1"/>
  <c r="U208" i="6" s="1"/>
  <c r="T217" i="6" a="1"/>
  <c r="T217" i="6" s="1"/>
  <c r="T181" i="6" a="1"/>
  <c r="T181" i="6" s="1"/>
  <c r="U237" i="6" a="1"/>
  <c r="U237" i="6" s="1"/>
  <c r="S209" i="6" a="1"/>
  <c r="S209" i="6" s="1"/>
  <c r="U171" i="6" a="1"/>
  <c r="U171" i="6" s="1"/>
  <c r="T226" i="6" a="1"/>
  <c r="T226" i="6" s="1"/>
  <c r="T198" i="6" a="1"/>
  <c r="T198" i="6" s="1"/>
  <c r="Q162" i="6" a="1"/>
  <c r="Q162" i="6" s="1"/>
  <c r="U213" i="6" a="1"/>
  <c r="U213" i="6" s="1"/>
  <c r="R184" i="6" a="1"/>
  <c r="R184" i="6" s="1"/>
  <c r="S147" i="6" a="1"/>
  <c r="S147" i="6" s="1"/>
  <c r="T216" i="6" a="1"/>
  <c r="T216" i="6" s="1"/>
  <c r="T188" i="6" a="1"/>
  <c r="T188" i="6" s="1"/>
  <c r="U151" i="6" a="1"/>
  <c r="U151" i="6" s="1"/>
  <c r="Q229" i="6" a="1"/>
  <c r="Q229" i="6" s="1"/>
  <c r="U197" i="6" a="1"/>
  <c r="U197" i="6" s="1"/>
  <c r="U162" i="6" a="1"/>
  <c r="U162" i="6" s="1"/>
  <c r="R137" i="6" a="1"/>
  <c r="R137" i="6" s="1"/>
  <c r="T111" i="6" a="1"/>
  <c r="T111" i="6" s="1"/>
  <c r="S219" i="6" a="1"/>
  <c r="S219" i="6" s="1"/>
  <c r="T197" i="6" a="1"/>
  <c r="T197" i="6" s="1"/>
  <c r="T178" i="6" a="1"/>
  <c r="T178" i="6" s="1"/>
  <c r="R156" i="6" a="1"/>
  <c r="R156" i="6" s="1"/>
  <c r="R140" i="6" a="1"/>
  <c r="R140" i="6" s="1"/>
  <c r="Q111" i="6" a="1"/>
  <c r="Q111" i="6" s="1"/>
  <c r="R133" i="6" a="1"/>
  <c r="R133" i="6" s="1"/>
  <c r="T185" i="6" a="1"/>
  <c r="T185" i="6" s="1"/>
  <c r="U242" i="6" a="1"/>
  <c r="U242" i="6" s="1"/>
  <c r="T234" i="6" a="1"/>
  <c r="T234" i="6" s="1"/>
  <c r="T223" i="6" a="1"/>
  <c r="T223" i="6" s="1"/>
  <c r="T210" i="6" a="1"/>
  <c r="T210" i="6" s="1"/>
  <c r="S213" i="6" a="1"/>
  <c r="S213" i="6" s="1"/>
  <c r="U225" i="6" a="1"/>
  <c r="U225" i="6" s="1"/>
  <c r="Q134" i="6" a="1"/>
  <c r="Q134" i="6" s="1"/>
  <c r="Q193" i="6" a="1"/>
  <c r="Q193" i="6" s="1"/>
  <c r="Q137" i="6" a="1"/>
  <c r="Q137" i="6" s="1"/>
  <c r="S201" i="6" a="1"/>
  <c r="S201" i="6" s="1"/>
  <c r="U168" i="6" a="1"/>
  <c r="U168" i="6" s="1"/>
  <c r="Q186" i="6" a="1"/>
  <c r="Q186" i="6" s="1"/>
  <c r="U175" i="6" a="1"/>
  <c r="U175" i="6" s="1"/>
  <c r="S191" i="6" a="1"/>
  <c r="S191" i="6" s="1"/>
  <c r="R114" i="6" a="1"/>
  <c r="R114" i="6" s="1"/>
  <c r="S229" i="6" a="1"/>
  <c r="S229" i="6" s="1"/>
  <c r="U195" i="6" a="1"/>
  <c r="U195" i="6" s="1"/>
  <c r="S176" i="6" a="1"/>
  <c r="S176" i="6" s="1"/>
  <c r="T202" i="6" a="1"/>
  <c r="T202" i="6" s="1"/>
  <c r="Q150" i="6" a="1"/>
  <c r="Q150" i="6" s="1"/>
  <c r="U149" i="6" a="1"/>
  <c r="U149" i="6" s="1"/>
  <c r="Q141" i="6" a="1"/>
  <c r="Q141" i="6" s="1"/>
  <c r="R155" i="6" a="1"/>
  <c r="R155" i="6" s="1"/>
  <c r="T144" i="6" a="1"/>
  <c r="T144" i="6" s="1"/>
  <c r="Q231" i="6" a="1"/>
  <c r="Q231" i="6" s="1"/>
  <c r="T112" i="6" a="1"/>
  <c r="T112" i="6" s="1"/>
  <c r="T244" i="6" a="1"/>
  <c r="T244" i="6" s="1"/>
  <c r="Q208" i="6" a="1"/>
  <c r="Q208" i="6" s="1"/>
  <c r="Q180" i="6" a="1"/>
  <c r="Q180" i="6" s="1"/>
  <c r="R236" i="6" a="1"/>
  <c r="R236" i="6" s="1"/>
  <c r="U198" i="6" a="1"/>
  <c r="U198" i="6" s="1"/>
  <c r="R170" i="6" a="1"/>
  <c r="R170" i="6" s="1"/>
  <c r="Q225" i="6" a="1"/>
  <c r="Q225" i="6" s="1"/>
  <c r="R189" i="6" a="1"/>
  <c r="R189" i="6" s="1"/>
  <c r="S160" i="6" a="1"/>
  <c r="S160" i="6" s="1"/>
  <c r="R212" i="6" a="1"/>
  <c r="R212" i="6" s="1"/>
  <c r="T174" i="6" a="1"/>
  <c r="T174" i="6" s="1"/>
  <c r="U145" i="6" a="1"/>
  <c r="U145" i="6" s="1"/>
  <c r="Q215" i="6" a="1"/>
  <c r="Q215" i="6" s="1"/>
  <c r="Q179" i="6" a="1"/>
  <c r="Q179" i="6" s="1"/>
  <c r="R150" i="6" a="1"/>
  <c r="R150" i="6" s="1"/>
  <c r="S227" i="6" a="1"/>
  <c r="S227" i="6" s="1"/>
  <c r="S188" i="6" a="1"/>
  <c r="S188" i="6" s="1"/>
  <c r="R161" i="6" a="1"/>
  <c r="R161" i="6" s="1"/>
  <c r="T135" i="6" a="1"/>
  <c r="T135" i="6" s="1"/>
  <c r="U244" i="6" a="1"/>
  <c r="U244" i="6" s="1"/>
  <c r="U217" i="6" a="1"/>
  <c r="U217" i="6" s="1"/>
  <c r="T194" i="6" a="1"/>
  <c r="T194" i="6" s="1"/>
  <c r="Q177" i="6" a="1"/>
  <c r="Q177" i="6" s="1"/>
  <c r="T154" i="6" a="1"/>
  <c r="T154" i="6" s="1"/>
  <c r="T138" i="6" a="1"/>
  <c r="T138" i="6" s="1"/>
  <c r="T114" i="6" a="1"/>
  <c r="T114" i="6" s="1"/>
  <c r="R135" i="6" a="1"/>
  <c r="R135" i="6" s="1"/>
  <c r="R198" i="6" a="1"/>
  <c r="R198" i="6" s="1"/>
  <c r="T243" i="6" a="1"/>
  <c r="T243" i="6" s="1"/>
  <c r="S206" i="6" a="1"/>
  <c r="S206" i="6" s="1"/>
  <c r="R197" i="6" a="1"/>
  <c r="R197" i="6" s="1"/>
  <c r="T187" i="6" a="1"/>
  <c r="T187" i="6" s="1"/>
  <c r="Q173" i="6" a="1"/>
  <c r="Q173" i="6" s="1"/>
  <c r="S177" i="6" a="1"/>
  <c r="S177" i="6" s="1"/>
  <c r="U186" i="6" a="1"/>
  <c r="U186" i="6" s="1"/>
  <c r="Q243" i="6" a="1"/>
  <c r="Q243" i="6" s="1"/>
  <c r="R172" i="6" a="1"/>
  <c r="R172" i="6" s="1"/>
  <c r="S118" i="6" a="1"/>
  <c r="S118" i="6" s="1"/>
  <c r="Q212" i="6" a="1"/>
  <c r="Q212" i="6" s="1"/>
  <c r="U204" i="6" a="1"/>
  <c r="U204" i="6" s="1"/>
  <c r="Q214" i="6" a="1"/>
  <c r="Q214" i="6" s="1"/>
  <c r="U203" i="6" a="1"/>
  <c r="U203" i="6" s="1"/>
  <c r="Q158" i="6" a="1"/>
  <c r="Q158" i="6" s="1"/>
  <c r="S151" i="6" a="1"/>
  <c r="S151" i="6" s="1"/>
  <c r="U106" i="6" a="1"/>
  <c r="U106" i="6" s="1"/>
  <c r="R167" i="6" a="1"/>
  <c r="R167" i="6" s="1"/>
  <c r="U235" i="6" a="1"/>
  <c r="U235" i="6" s="1"/>
  <c r="R166" i="6" a="1"/>
  <c r="R166" i="6" s="1"/>
  <c r="T233" i="6" a="1"/>
  <c r="T233" i="6" s="1"/>
  <c r="S123" i="6" a="1"/>
  <c r="S123" i="6" s="1"/>
  <c r="Q144" i="6" a="1"/>
  <c r="Q144" i="6" s="1"/>
  <c r="U164" i="6" a="1"/>
  <c r="U164" i="6" s="1"/>
  <c r="U147" i="6" a="1"/>
  <c r="U147" i="6" s="1"/>
  <c r="S114" i="6" a="1"/>
  <c r="S114" i="6" s="1"/>
  <c r="S170" i="6" a="1"/>
  <c r="S170" i="6" s="1"/>
  <c r="T160" i="6" a="1"/>
  <c r="T160" i="6" s="1"/>
  <c r="Q239" i="6" a="1"/>
  <c r="Q239" i="6" s="1"/>
  <c r="U241" i="6" a="1"/>
  <c r="U241" i="6" s="1"/>
  <c r="T140" i="6" a="1"/>
  <c r="T140" i="6" s="1"/>
  <c r="T159" i="6" a="1"/>
  <c r="T159" i="6" s="1"/>
  <c r="R216" i="6" a="1"/>
  <c r="R216" i="6" s="1"/>
  <c r="Q153" i="6" a="1"/>
  <c r="Q153" i="6" s="1"/>
  <c r="U137" i="6" a="1"/>
  <c r="U137" i="6" s="1"/>
  <c r="T130" i="6" a="1"/>
  <c r="T130" i="6" s="1"/>
  <c r="T195" i="6" a="1"/>
  <c r="T195" i="6" s="1"/>
  <c r="T201" i="6" a="1"/>
  <c r="T201" i="6" s="1"/>
  <c r="Q139" i="6" a="1"/>
  <c r="Q139" i="6" s="1"/>
  <c r="S241" i="6" a="1"/>
  <c r="S241" i="6" s="1"/>
  <c r="Q140" i="6" a="1"/>
  <c r="Q140" i="6" s="1"/>
  <c r="U132" i="6" a="1"/>
  <c r="U132" i="6" s="1"/>
  <c r="U223" i="6" a="1"/>
  <c r="U223" i="6" s="1"/>
  <c r="Q200" i="6" a="1"/>
  <c r="Q200" i="6" s="1"/>
  <c r="U214" i="6" a="1"/>
  <c r="U214" i="6" s="1"/>
  <c r="T206" i="6" a="1"/>
  <c r="T206" i="6" s="1"/>
  <c r="Q122" i="6" a="1"/>
  <c r="Q122" i="6" s="1"/>
  <c r="I9" i="2"/>
  <c r="L157" i="19"/>
  <c r="V157" i="19" s="1"/>
  <c r="L158" i="19"/>
  <c r="L159" i="19"/>
  <c r="J3" i="31" l="1"/>
  <c r="AQ169" i="2" l="1" a="1"/>
  <c r="AQ169" i="2" s="1"/>
  <c r="L44" i="1" l="1"/>
  <c r="D21" i="20" l="1"/>
  <c r="AM8" i="25"/>
  <c r="AR8" i="25"/>
  <c r="AN8" i="25"/>
  <c r="AL8" i="25"/>
  <c r="AJ8" i="25"/>
  <c r="AI8" i="25"/>
  <c r="AH8" i="25"/>
  <c r="AG8" i="25"/>
  <c r="AF8" i="25"/>
  <c r="AE8" i="25"/>
  <c r="AD8" i="25"/>
  <c r="AC8" i="25"/>
  <c r="O129" i="19"/>
  <c r="AK8" i="25" l="1"/>
  <c r="B35" i="23" l="1"/>
  <c r="C35" i="23" s="1"/>
  <c r="C34" i="23"/>
  <c r="B30" i="23"/>
  <c r="C30" i="23" s="1"/>
  <c r="B29" i="23"/>
  <c r="C29" i="23" s="1"/>
  <c r="B28" i="23"/>
  <c r="C28" i="23" s="1"/>
  <c r="B25" i="23"/>
  <c r="C25" i="23" s="1"/>
  <c r="B15" i="23"/>
  <c r="B14" i="23"/>
  <c r="B13" i="23"/>
  <c r="C6" i="22"/>
  <c r="B6" i="23" s="1"/>
  <c r="GG8" i="25"/>
  <c r="FX8" i="25"/>
  <c r="FW8" i="25"/>
  <c r="FV8" i="25" s="1"/>
  <c r="FT8" i="25"/>
  <c r="FS8" i="25"/>
  <c r="FR8" i="25"/>
  <c r="FO8" i="25"/>
  <c r="FN8" i="25"/>
  <c r="FE8" i="25"/>
  <c r="CD8" i="25"/>
  <c r="CC8" i="25"/>
  <c r="CB8" i="25"/>
  <c r="CA8" i="25"/>
  <c r="BZ8" i="25"/>
  <c r="BY8" i="25"/>
  <c r="BX8" i="25"/>
  <c r="BW8" i="25"/>
  <c r="BV8" i="25"/>
  <c r="BU8" i="25"/>
  <c r="BT8" i="25"/>
  <c r="BS8" i="25"/>
  <c r="BR8" i="25"/>
  <c r="BQ8" i="25"/>
  <c r="BP8" i="25"/>
  <c r="BO8" i="25"/>
  <c r="BN8" i="25"/>
  <c r="BM8" i="25"/>
  <c r="BL8" i="25"/>
  <c r="BK8" i="25"/>
  <c r="BJ8" i="25"/>
  <c r="BH8" i="25"/>
  <c r="BG8" i="25"/>
  <c r="BF8" i="25"/>
  <c r="BE8" i="25"/>
  <c r="BC8" i="25"/>
  <c r="BB8" i="25"/>
  <c r="BA8" i="25"/>
  <c r="AZ8" i="25"/>
  <c r="AX8" i="25"/>
  <c r="AW8" i="25"/>
  <c r="AV8" i="25"/>
  <c r="H8" i="25"/>
  <c r="G8" i="25"/>
  <c r="F8" i="25"/>
  <c r="E8" i="25"/>
  <c r="D8" i="25"/>
  <c r="A8" i="25" s="1"/>
  <c r="M167" i="19"/>
  <c r="W167" i="19" s="1"/>
  <c r="L167" i="19"/>
  <c r="V167" i="19" s="1"/>
  <c r="M166" i="19"/>
  <c r="Q166" i="19" s="1"/>
  <c r="L166" i="19"/>
  <c r="V166" i="19" s="1"/>
  <c r="B20" i="24"/>
  <c r="A20" i="24"/>
  <c r="M165" i="19"/>
  <c r="Q165" i="19" s="1"/>
  <c r="L165" i="19"/>
  <c r="V165" i="19" s="1"/>
  <c r="B19" i="24"/>
  <c r="A19" i="24"/>
  <c r="M164" i="19"/>
  <c r="Q164" i="19" s="1"/>
  <c r="L164" i="19"/>
  <c r="V164" i="19" s="1"/>
  <c r="B18" i="24"/>
  <c r="A18" i="24"/>
  <c r="M163" i="19"/>
  <c r="Q163" i="19" s="1"/>
  <c r="L163" i="19"/>
  <c r="V163" i="19" s="1"/>
  <c r="B17" i="24"/>
  <c r="A17" i="24"/>
  <c r="M162" i="19"/>
  <c r="Q162" i="19" s="1"/>
  <c r="L162" i="19"/>
  <c r="V162" i="19" s="1"/>
  <c r="B16" i="24"/>
  <c r="A16" i="24"/>
  <c r="M161" i="19"/>
  <c r="Q161" i="19" s="1"/>
  <c r="L161" i="19"/>
  <c r="V161" i="19" s="1"/>
  <c r="B15" i="24"/>
  <c r="A15" i="24"/>
  <c r="M160" i="19"/>
  <c r="Q160" i="19" s="1"/>
  <c r="L160" i="19"/>
  <c r="V160" i="19" s="1"/>
  <c r="B14" i="24"/>
  <c r="A14" i="24"/>
  <c r="M159" i="19"/>
  <c r="Q159" i="19" s="1"/>
  <c r="V159" i="19"/>
  <c r="B13" i="24"/>
  <c r="A13" i="24"/>
  <c r="M158" i="19"/>
  <c r="Q158" i="19" s="1"/>
  <c r="V158" i="19"/>
  <c r="B12" i="24"/>
  <c r="A12" i="24"/>
  <c r="M157" i="19"/>
  <c r="Q157" i="19" s="1"/>
  <c r="G157" i="19"/>
  <c r="D157" i="19"/>
  <c r="EV8" i="25"/>
  <c r="O100" i="19"/>
  <c r="O99" i="19"/>
  <c r="O98" i="19"/>
  <c r="O97" i="19"/>
  <c r="N93" i="19"/>
  <c r="O93" i="19" s="1"/>
  <c r="DO8" i="25" s="1"/>
  <c r="G93" i="19"/>
  <c r="N92" i="19"/>
  <c r="O92" i="19" s="1"/>
  <c r="DN8" i="25" s="1"/>
  <c r="N91" i="19"/>
  <c r="O91" i="19" s="1"/>
  <c r="DM8" i="25" s="1"/>
  <c r="N90" i="19"/>
  <c r="O90" i="19" s="1"/>
  <c r="DL8" i="25" s="1"/>
  <c r="N89" i="19"/>
  <c r="O89" i="19" s="1"/>
  <c r="DK8" i="25" s="1"/>
  <c r="N88" i="19"/>
  <c r="O88" i="19" s="1"/>
  <c r="DJ8" i="25" s="1"/>
  <c r="N87" i="19"/>
  <c r="O87" i="19" s="1"/>
  <c r="DI8" i="25" s="1"/>
  <c r="O80" i="19"/>
  <c r="DF8" i="25" s="1"/>
  <c r="O77" i="19"/>
  <c r="DC8" i="25" s="1"/>
  <c r="O75" i="19"/>
  <c r="DA8" i="25" s="1"/>
  <c r="O72" i="19"/>
  <c r="CX8" i="25" s="1"/>
  <c r="O128" i="19"/>
  <c r="EU8" i="25" s="1"/>
  <c r="Q24" i="19"/>
  <c r="R7" i="19"/>
  <c r="R6" i="19"/>
  <c r="B4" i="19"/>
  <c r="J3" i="18"/>
  <c r="B23" i="15"/>
  <c r="B24" i="15"/>
  <c r="B22" i="15"/>
  <c r="I3" i="14"/>
  <c r="C8" i="28"/>
  <c r="J8" i="25"/>
  <c r="K8" i="25"/>
  <c r="K5" i="28"/>
  <c r="L5" i="28"/>
  <c r="M8" i="25" s="1"/>
  <c r="M5" i="28"/>
  <c r="O8" i="25" s="1"/>
  <c r="N5" i="28"/>
  <c r="P8" i="25" s="1"/>
  <c r="O5" i="28"/>
  <c r="Q8" i="25" s="1"/>
  <c r="P5" i="28"/>
  <c r="R8" i="25" s="1"/>
  <c r="Q5" i="28"/>
  <c r="S8" i="25" s="1"/>
  <c r="R5" i="28"/>
  <c r="T8" i="25" s="1"/>
  <c r="S5" i="28"/>
  <c r="U8" i="25" s="1"/>
  <c r="T5" i="28"/>
  <c r="V8" i="25" s="1"/>
  <c r="U5" i="28"/>
  <c r="W8" i="25" s="1"/>
  <c r="L8" i="25" l="1"/>
  <c r="C59" i="28"/>
  <c r="FB8" i="25"/>
  <c r="FA8" i="25"/>
  <c r="EZ8" i="25"/>
  <c r="EY8" i="25"/>
  <c r="EX8" i="25"/>
  <c r="EW8" i="25"/>
  <c r="FD8" i="25"/>
  <c r="FC8" i="25"/>
  <c r="S157" i="19"/>
  <c r="B8" i="25"/>
  <c r="B11" i="24"/>
  <c r="O108" i="19"/>
  <c r="O109" i="19"/>
  <c r="O107" i="19"/>
  <c r="O110" i="19"/>
  <c r="O111" i="19"/>
  <c r="W165" i="19"/>
  <c r="EA8" i="25"/>
  <c r="O103" i="19"/>
  <c r="DP8" i="25" s="1"/>
  <c r="DZ8" i="25"/>
  <c r="B21" i="23"/>
  <c r="C21" i="23" s="1"/>
  <c r="EM8" i="25"/>
  <c r="O119" i="19"/>
  <c r="EF8" i="25" s="1"/>
  <c r="O73" i="19"/>
  <c r="CY8" i="25" s="1"/>
  <c r="O102" i="19"/>
  <c r="DY8" i="25"/>
  <c r="B20" i="23"/>
  <c r="C20" i="23" s="1"/>
  <c r="O104" i="19"/>
  <c r="DQ8" i="25" s="1"/>
  <c r="O78" i="19"/>
  <c r="DD8" i="25" s="1"/>
  <c r="DX8" i="25"/>
  <c r="O125" i="19"/>
  <c r="EL8" i="25" s="1"/>
  <c r="EE8" i="25"/>
  <c r="O82" i="19"/>
  <c r="DH8" i="25" s="1"/>
  <c r="B22" i="23"/>
  <c r="C22" i="23" s="1"/>
  <c r="B19" i="23"/>
  <c r="C19" i="23" s="1"/>
  <c r="DW8" i="25"/>
  <c r="O81" i="19"/>
  <c r="DG8" i="25" s="1"/>
  <c r="O79" i="19"/>
  <c r="DE8" i="25" s="1"/>
  <c r="DB8" i="25"/>
  <c r="ED8" i="25"/>
  <c r="DV8" i="25"/>
  <c r="O83" i="19"/>
  <c r="O106" i="19"/>
  <c r="DS8" i="25" s="1"/>
  <c r="EC8" i="25"/>
  <c r="DU8" i="25"/>
  <c r="O105" i="19"/>
  <c r="DR8" i="25" s="1"/>
  <c r="EB8" i="25"/>
  <c r="DT8" i="25"/>
  <c r="O121" i="19"/>
  <c r="EH8" i="25" s="1"/>
  <c r="O70" i="19"/>
  <c r="CV8" i="25" s="1"/>
  <c r="O74" i="19"/>
  <c r="CZ8" i="25" s="1"/>
  <c r="FU8" i="25"/>
  <c r="FQ8" i="25" s="1"/>
  <c r="Q167" i="19"/>
  <c r="O101" i="19"/>
  <c r="O120" i="19"/>
  <c r="EG8" i="25" s="1"/>
  <c r="O116" i="19"/>
  <c r="O67" i="19"/>
  <c r="W159" i="19"/>
  <c r="W157" i="19"/>
  <c r="W161" i="19"/>
  <c r="W163" i="19"/>
  <c r="AY8" i="25"/>
  <c r="BI8" i="25"/>
  <c r="BD8" i="25"/>
  <c r="B27" i="23"/>
  <c r="C27" i="23" s="1"/>
  <c r="B31" i="23"/>
  <c r="C31" i="23" s="1"/>
  <c r="B26" i="23"/>
  <c r="C26" i="23" s="1"/>
  <c r="O123" i="19"/>
  <c r="EJ8" i="25" s="1"/>
  <c r="O122" i="19"/>
  <c r="EI8" i="25" s="1"/>
  <c r="O124" i="19"/>
  <c r="EK8" i="25" s="1"/>
  <c r="X8" i="25"/>
  <c r="N8" i="25"/>
  <c r="A11" i="24"/>
  <c r="C5" i="24"/>
  <c r="S158" i="19"/>
  <c r="W158" i="19"/>
  <c r="S160" i="19"/>
  <c r="W160" i="19"/>
  <c r="S162" i="19"/>
  <c r="W162" i="19"/>
  <c r="S164" i="19"/>
  <c r="W164" i="19"/>
  <c r="S166" i="19"/>
  <c r="W166" i="19"/>
  <c r="S159" i="19"/>
  <c r="S161" i="19"/>
  <c r="S163" i="19"/>
  <c r="S165" i="19"/>
  <c r="S167" i="19"/>
  <c r="J3" i="7"/>
  <c r="H3" i="4"/>
  <c r="F3" i="4"/>
  <c r="D3" i="4"/>
  <c r="B3" i="4"/>
  <c r="O114" i="3"/>
  <c r="O112" i="3"/>
  <c r="O110" i="3"/>
  <c r="O108" i="3"/>
  <c r="F10" i="1"/>
  <c r="F7" i="1"/>
  <c r="M3" i="1"/>
  <c r="F7" i="13"/>
  <c r="F6" i="13"/>
  <c r="E7" i="10"/>
  <c r="E6" i="10"/>
  <c r="A4" i="10"/>
  <c r="EN8" i="25" l="1"/>
  <c r="P127" i="19"/>
  <c r="C7" i="22"/>
  <c r="C6" i="24" s="1"/>
  <c r="A3" i="28"/>
  <c r="B7" i="23"/>
  <c r="B4" i="28"/>
  <c r="F12" i="25"/>
  <c r="D47" i="20"/>
  <c r="AC161" i="19"/>
  <c r="AC162" i="19"/>
  <c r="L28" i="19" l="1"/>
  <c r="CF8" i="25"/>
  <c r="L30" i="19"/>
  <c r="R45" i="19" s="1"/>
  <c r="R46" i="19"/>
  <c r="CM8" i="25"/>
  <c r="CP8" i="25"/>
  <c r="CN8" i="25"/>
  <c r="CQ8" i="25"/>
  <c r="CI8" i="25" l="1"/>
  <c r="CO8" i="25"/>
  <c r="CE8" i="25"/>
  <c r="CR8" i="25"/>
  <c r="L33" i="19"/>
  <c r="H12" i="22" s="1"/>
  <c r="CS8" i="25"/>
  <c r="CJ8" i="25" l="1"/>
  <c r="CT8" i="25"/>
  <c r="CU8" i="25" s="1"/>
  <c r="C68" i="3" l="1"/>
  <c r="C67" i="3"/>
  <c r="C36" i="3"/>
  <c r="C43" i="2"/>
  <c r="I41" i="2" l="1"/>
  <c r="I40" i="2"/>
  <c r="I39" i="2"/>
  <c r="I38" i="2"/>
  <c r="I37" i="2"/>
  <c r="I36" i="2"/>
  <c r="I25" i="2"/>
  <c r="I24" i="2"/>
  <c r="I23" i="2"/>
  <c r="I22" i="2"/>
  <c r="I21" i="2"/>
  <c r="I20" i="2"/>
  <c r="I13" i="2"/>
  <c r="I12" i="2"/>
  <c r="I11" i="2"/>
  <c r="I10" i="2"/>
  <c r="I8" i="2"/>
  <c r="I27" i="2" l="1"/>
  <c r="I44" i="2"/>
  <c r="I43" i="2"/>
  <c r="I65" i="3"/>
  <c r="I63" i="3"/>
  <c r="I61" i="3"/>
  <c r="M47" i="3"/>
  <c r="I47" i="3"/>
  <c r="P45" i="3"/>
  <c r="P44" i="3"/>
  <c r="I34" i="3"/>
  <c r="I32" i="3"/>
  <c r="I30" i="3"/>
  <c r="I68" i="3" l="1"/>
  <c r="I36" i="3"/>
  <c r="P47" i="3"/>
  <c r="G49" i="3" s="1"/>
  <c r="E56" i="3"/>
  <c r="K57" i="3" s="1"/>
  <c r="R57" i="3" s="1"/>
  <c r="I67" i="3"/>
  <c r="E51" i="3"/>
  <c r="C44" i="2"/>
  <c r="C16" i="2"/>
  <c r="C15" i="2"/>
  <c r="I15" i="2"/>
  <c r="I16" i="2"/>
  <c r="CG8" i="25" l="1"/>
  <c r="K52" i="3"/>
  <c r="R52" i="3" s="1"/>
  <c r="L47" i="1"/>
  <c r="L46" i="1"/>
  <c r="L45" i="1"/>
  <c r="B66" i="1"/>
  <c r="FM8" i="25" l="1"/>
  <c r="FP8" i="25" s="1"/>
  <c r="FL8" i="25" s="1"/>
  <c r="C37" i="3"/>
  <c r="I37" i="3"/>
  <c r="N45" i="1" s="1"/>
  <c r="CK8"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2" authorId="0" shapeId="0" xr:uid="{89BE977A-77B9-4B9B-92EE-2D48A0D3C048}">
      <text>
        <r>
          <rPr>
            <sz val="9"/>
            <color indexed="81"/>
            <rFont val="MS P ゴシック"/>
            <family val="3"/>
            <charset val="128"/>
          </rPr>
          <t xml:space="preserve">数字のみ入力
</t>
        </r>
        <r>
          <rPr>
            <sz val="6"/>
            <color indexed="81"/>
            <rFont val="MS P ゴシック"/>
            <family val="3"/>
            <charset val="128"/>
          </rPr>
          <t>（D32からL36全て）</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<sst xmlns="http://schemas.openxmlformats.org/spreadsheetml/2006/main" count="12121" uniqueCount="6938">
  <si>
    <t>（ふりがな）</t>
    <phoneticPr fontId="5"/>
  </si>
  <si>
    <t>組織名</t>
    <phoneticPr fontId="5"/>
  </si>
  <si>
    <t>代表者氏名</t>
    <phoneticPr fontId="5"/>
  </si>
  <si>
    <t>（ふりがな）</t>
    <phoneticPr fontId="5"/>
  </si>
  <si>
    <t>所在地</t>
    <rPh sb="0" eb="3">
      <t>ショザイチ</t>
    </rPh>
    <phoneticPr fontId="5"/>
  </si>
  <si>
    <t>Ⅰ．　</t>
    <phoneticPr fontId="5"/>
  </si>
  <si>
    <t>地区の概要（共通）</t>
    <phoneticPr fontId="5"/>
  </si>
  <si>
    <t>＜活動の計画＞</t>
    <rPh sb="1" eb="3">
      <t>カツドウ</t>
    </rPh>
    <rPh sb="4" eb="6">
      <t>ケイカク</t>
    </rPh>
    <phoneticPr fontId="5"/>
  </si>
  <si>
    <t>Ⅱ． １号事業（多面的機能支払）</t>
    <phoneticPr fontId="5"/>
  </si>
  <si>
    <t>別紙１</t>
    <rPh sb="0" eb="2">
      <t>ベッシ</t>
    </rPh>
    <phoneticPr fontId="5"/>
  </si>
  <si>
    <t>Ⅲ． ２号事業（中山間地域等直接支払）</t>
    <phoneticPr fontId="5"/>
  </si>
  <si>
    <t>別紙　</t>
    <rPh sb="0" eb="2">
      <t>ベッシ</t>
    </rPh>
    <phoneticPr fontId="5"/>
  </si>
  <si>
    <t>Ⅳ． ３号事業（環境保全型農業直接支払）</t>
    <phoneticPr fontId="5"/>
  </si>
  <si>
    <t>Ⅴ． その他多面的機能の発揮の促進に資する事業に係る計画書</t>
    <phoneticPr fontId="5"/>
  </si>
  <si>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5"/>
  </si>
  <si>
    <t>＜施行注意＞</t>
    <rPh sb="1" eb="3">
      <t>セコウ</t>
    </rPh>
    <rPh sb="3" eb="5">
      <t>チュウイ</t>
    </rPh>
    <phoneticPr fontId="5"/>
  </si>
  <si>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5"/>
  </si>
  <si>
    <t>Ⅰ．地区の概要</t>
    <rPh sb="2" eb="4">
      <t>チク</t>
    </rPh>
    <rPh sb="5" eb="7">
      <t>ガイヨウ</t>
    </rPh>
    <phoneticPr fontId="5"/>
  </si>
  <si>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5"/>
  </si>
  <si>
    <t xml:space="preserve"> １．活動期間</t>
    <rPh sb="3" eb="5">
      <t>カツドウ</t>
    </rPh>
    <rPh sb="5" eb="7">
      <t>キカン</t>
    </rPh>
    <phoneticPr fontId="5"/>
  </si>
  <si>
    <t>活動開始年度</t>
    <rPh sb="0" eb="2">
      <t>カツドウ</t>
    </rPh>
    <rPh sb="2" eb="4">
      <t>カイシ</t>
    </rPh>
    <rPh sb="4" eb="6">
      <t>ネンド</t>
    </rPh>
    <phoneticPr fontId="5"/>
  </si>
  <si>
    <t>活動終了年度</t>
    <rPh sb="0" eb="2">
      <t>カツドウ</t>
    </rPh>
    <rPh sb="2" eb="4">
      <t>シュウリョウ</t>
    </rPh>
    <rPh sb="4" eb="6">
      <t>ネンド</t>
    </rPh>
    <phoneticPr fontId="5"/>
  </si>
  <si>
    <t>交付金の
交付年数</t>
    <rPh sb="0" eb="3">
      <t>コウフキン</t>
    </rPh>
    <rPh sb="5" eb="7">
      <t>コウフ</t>
    </rPh>
    <rPh sb="7" eb="9">
      <t>ネンスウ</t>
    </rPh>
    <phoneticPr fontId="5"/>
  </si>
  <si>
    <t>計画変更年度</t>
    <rPh sb="0" eb="2">
      <t>ケイカク</t>
    </rPh>
    <rPh sb="2" eb="4">
      <t>ヘンコウ</t>
    </rPh>
    <rPh sb="4" eb="6">
      <t>ネンド</t>
    </rPh>
    <phoneticPr fontId="5"/>
  </si>
  <si>
    <t>農地維持支払</t>
  </si>
  <si>
    <t>資源向上支払（共同）</t>
    <rPh sb="0" eb="2">
      <t>シゲン</t>
    </rPh>
    <rPh sb="2" eb="4">
      <t>コウジョウ</t>
    </rPh>
    <rPh sb="4" eb="6">
      <t>シハラ</t>
    </rPh>
    <rPh sb="7" eb="9">
      <t>キョウドウ</t>
    </rPh>
    <phoneticPr fontId="5"/>
  </si>
  <si>
    <t>資源向上支払（長寿命化）</t>
    <rPh sb="0" eb="2">
      <t>シゲン</t>
    </rPh>
    <rPh sb="2" eb="4">
      <t>コウジョウ</t>
    </rPh>
    <rPh sb="4" eb="6">
      <t>シハラ</t>
    </rPh>
    <rPh sb="7" eb="11">
      <t>チョウジュミョウカ</t>
    </rPh>
    <phoneticPr fontId="5"/>
  </si>
  <si>
    <t>中山間地域等
直接支払</t>
    <phoneticPr fontId="5"/>
  </si>
  <si>
    <t>環境保全型農業直接支払</t>
    <phoneticPr fontId="5"/>
  </si>
  <si>
    <t xml:space="preserve"> ２．実施区域内の農用地、施設</t>
    <phoneticPr fontId="5"/>
  </si>
  <si>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5"/>
  </si>
  <si>
    <t>計</t>
    <rPh sb="0" eb="1">
      <t>ケイ</t>
    </rPh>
    <phoneticPr fontId="5"/>
  </si>
  <si>
    <t>年当たり
交付金額
上限</t>
    <rPh sb="0" eb="1">
      <t>ネン</t>
    </rPh>
    <rPh sb="1" eb="2">
      <t>ア</t>
    </rPh>
    <rPh sb="5" eb="8">
      <t>コウフキン</t>
    </rPh>
    <rPh sb="8" eb="9">
      <t>ガク</t>
    </rPh>
    <rPh sb="10" eb="12">
      <t>ジョウゲン</t>
    </rPh>
    <phoneticPr fontId="5"/>
  </si>
  <si>
    <t>田</t>
    <rPh sb="0" eb="1">
      <t>タ</t>
    </rPh>
    <phoneticPr fontId="5"/>
  </si>
  <si>
    <t>畑</t>
    <rPh sb="0" eb="1">
      <t>ハタケ</t>
    </rPh>
    <phoneticPr fontId="5"/>
  </si>
  <si>
    <t>草地</t>
    <rPh sb="0" eb="2">
      <t>クサチ</t>
    </rPh>
    <phoneticPr fontId="5"/>
  </si>
  <si>
    <t>採草放牧地</t>
    <rPh sb="0" eb="2">
      <t>サイソウ</t>
    </rPh>
    <rPh sb="2" eb="5">
      <t>ホウボクチ</t>
    </rPh>
    <phoneticPr fontId="5"/>
  </si>
  <si>
    <t>多面
支払</t>
    <rPh sb="0" eb="2">
      <t>タメン</t>
    </rPh>
    <rPh sb="3" eb="5">
      <t>シハライ</t>
    </rPh>
    <rPh sb="4" eb="5">
      <t>バライ</t>
    </rPh>
    <phoneticPr fontId="5"/>
  </si>
  <si>
    <t>中山間
直払</t>
    <rPh sb="0" eb="3">
      <t>チュウサンカン</t>
    </rPh>
    <rPh sb="4" eb="6">
      <t>チョクバライ</t>
    </rPh>
    <phoneticPr fontId="5"/>
  </si>
  <si>
    <t>傾斜</t>
    <rPh sb="0" eb="2">
      <t>ケイシャ</t>
    </rPh>
    <phoneticPr fontId="5"/>
  </si>
  <si>
    <t>取組面積</t>
    <rPh sb="0" eb="2">
      <t>トリクミ</t>
    </rPh>
    <rPh sb="2" eb="4">
      <t>メンセキ</t>
    </rPh>
    <phoneticPr fontId="5"/>
  </si>
  <si>
    <t>環境
直払※２</t>
    <rPh sb="0" eb="2">
      <t>カンキョウ</t>
    </rPh>
    <rPh sb="3" eb="5">
      <t>チョクバライ</t>
    </rPh>
    <phoneticPr fontId="5"/>
  </si>
  <si>
    <t>農業用施設
（多面支払）</t>
    <rPh sb="0" eb="3">
      <t>ノウギョウヨウ</t>
    </rPh>
    <rPh sb="3" eb="5">
      <t>シセツ</t>
    </rPh>
    <rPh sb="7" eb="9">
      <t>タメン</t>
    </rPh>
    <rPh sb="9" eb="11">
      <t>シハラ</t>
    </rPh>
    <phoneticPr fontId="5"/>
  </si>
  <si>
    <t>水路</t>
    <rPh sb="0" eb="2">
      <t>スイロ</t>
    </rPh>
    <phoneticPr fontId="5"/>
  </si>
  <si>
    <t>農道</t>
    <rPh sb="0" eb="2">
      <t>ノウドウ</t>
    </rPh>
    <phoneticPr fontId="5"/>
  </si>
  <si>
    <t>ため池</t>
    <rPh sb="2" eb="3">
      <t>イケ</t>
    </rPh>
    <phoneticPr fontId="5"/>
  </si>
  <si>
    <t>うち、資源向上支払
（長寿命化）の対象施設</t>
    <rPh sb="3" eb="5">
      <t>シゲン</t>
    </rPh>
    <rPh sb="5" eb="7">
      <t>コウジョウ</t>
    </rPh>
    <rPh sb="7" eb="9">
      <t>シハライ</t>
    </rPh>
    <rPh sb="17" eb="19">
      <t>タイショウ</t>
    </rPh>
    <rPh sb="19" eb="21">
      <t>シセツ</t>
    </rPh>
    <phoneticPr fontId="5"/>
  </si>
  <si>
    <t>※　延長は、小数点以下第１位まで記入する。</t>
    <rPh sb="2" eb="4">
      <t>エンチョウ</t>
    </rPh>
    <rPh sb="6" eb="9">
      <t>ショウスウテン</t>
    </rPh>
    <rPh sb="9" eb="11">
      <t>イカ</t>
    </rPh>
    <rPh sb="11" eb="12">
      <t>ダイ</t>
    </rPh>
    <rPh sb="13" eb="14">
      <t>イ</t>
    </rPh>
    <rPh sb="16" eb="18">
      <t>キニュウ</t>
    </rPh>
    <phoneticPr fontId="5"/>
  </si>
  <si>
    <t xml:space="preserve"> ３．実施区域位置図</t>
    <rPh sb="3" eb="5">
      <t>ジッシ</t>
    </rPh>
    <rPh sb="5" eb="7">
      <t>クイキ</t>
    </rPh>
    <rPh sb="7" eb="9">
      <t>イチ</t>
    </rPh>
    <rPh sb="9" eb="10">
      <t>ズ</t>
    </rPh>
    <phoneticPr fontId="5"/>
  </si>
  <si>
    <t>別添１「実施区域位置図」のとおり　</t>
    <rPh sb="0" eb="2">
      <t>ベッテン</t>
    </rPh>
    <rPh sb="4" eb="6">
      <t>ジッシ</t>
    </rPh>
    <rPh sb="6" eb="8">
      <t>クイキ</t>
    </rPh>
    <rPh sb="8" eb="10">
      <t>イチ</t>
    </rPh>
    <rPh sb="10" eb="11">
      <t>ズ</t>
    </rPh>
    <phoneticPr fontId="5"/>
  </si>
  <si>
    <t xml:space="preserve"> ４．組織構成員一覧</t>
    <rPh sb="3" eb="5">
      <t>ソシキ</t>
    </rPh>
    <rPh sb="5" eb="8">
      <t>コウセイイン</t>
    </rPh>
    <rPh sb="8" eb="10">
      <t>イチラン</t>
    </rPh>
    <phoneticPr fontId="5"/>
  </si>
  <si>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5"/>
  </si>
  <si>
    <t>※　多面支払の活動計画書及び中山間直払の集落協定に位置づけられている施設等については、多面支払の
　　活動組織により活動を実施し、また、多面支払の交付金を充てることとする。</t>
    <phoneticPr fontId="5"/>
  </si>
  <si>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5"/>
  </si>
  <si>
    <t>（別紙1）</t>
    <rPh sb="1" eb="3">
      <t>ベッシ</t>
    </rPh>
    <phoneticPr fontId="5"/>
  </si>
  <si>
    <t>多面的機能支払に係る活動計画書（1号事業様式）</t>
    <phoneticPr fontId="5"/>
  </si>
  <si>
    <t>対象組織が広域活動組織の場合は○</t>
    <rPh sb="0" eb="2">
      <t>タイショウ</t>
    </rPh>
    <rPh sb="2" eb="4">
      <t>ソシキ</t>
    </rPh>
    <rPh sb="5" eb="7">
      <t>コウイキ</t>
    </rPh>
    <rPh sb="7" eb="9">
      <t>カツドウ</t>
    </rPh>
    <rPh sb="9" eb="11">
      <t>ソシキ</t>
    </rPh>
    <rPh sb="12" eb="14">
      <t>バアイ</t>
    </rPh>
    <phoneticPr fontId="5"/>
  </si>
  <si>
    <t>⇒</t>
    <phoneticPr fontId="5"/>
  </si>
  <si>
    <t>（１）農地維持支払</t>
    <rPh sb="3" eb="5">
      <t>ノウチ</t>
    </rPh>
    <rPh sb="5" eb="7">
      <t>イジ</t>
    </rPh>
    <rPh sb="7" eb="9">
      <t>シハライ</t>
    </rPh>
    <phoneticPr fontId="5"/>
  </si>
  <si>
    <t>地目</t>
    <rPh sb="0" eb="2">
      <t>チモク</t>
    </rPh>
    <phoneticPr fontId="5"/>
  </si>
  <si>
    <t>対象農用地面積</t>
    <rPh sb="0" eb="2">
      <t>タイショウ</t>
    </rPh>
    <rPh sb="2" eb="5">
      <t>ノウヨウチ</t>
    </rPh>
    <rPh sb="5" eb="7">
      <t>メンセキ</t>
    </rPh>
    <phoneticPr fontId="5"/>
  </si>
  <si>
    <t>交付単価</t>
    <rPh sb="0" eb="4">
      <t>コウフタンカ</t>
    </rPh>
    <phoneticPr fontId="5"/>
  </si>
  <si>
    <t>年当たり交付金額</t>
    <rPh sb="0" eb="1">
      <t>ネン</t>
    </rPh>
    <rPh sb="1" eb="2">
      <t>ア</t>
    </rPh>
    <rPh sb="4" eb="7">
      <t>コウフキン</t>
    </rPh>
    <rPh sb="7" eb="8">
      <t>ガク</t>
    </rPh>
    <phoneticPr fontId="5"/>
  </si>
  <si>
    <t>※対象農用地面積とは、交付金の算定の対象となる農用地の面積のことです。小数点以下を切り捨て、整数で記入してください。</t>
    <phoneticPr fontId="5"/>
  </si>
  <si>
    <t>円/10a</t>
    <rPh sb="0" eb="1">
      <t>エン</t>
    </rPh>
    <phoneticPr fontId="5"/>
  </si>
  <si>
    <t>畑</t>
    <rPh sb="0" eb="1">
      <t>ハタ</t>
    </rPh>
    <phoneticPr fontId="5"/>
  </si>
  <si>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5"/>
  </si>
  <si>
    <t>草地</t>
    <rPh sb="0" eb="1">
      <t>ソウ</t>
    </rPh>
    <rPh sb="1" eb="2">
      <t>チ</t>
    </rPh>
    <phoneticPr fontId="5"/>
  </si>
  <si>
    <t>この線より上に行を挿入してください。</t>
    <phoneticPr fontId="5"/>
  </si>
  <si>
    <t>地目を田から畑に変更する面積</t>
    <phoneticPr fontId="5"/>
  </si>
  <si>
    <t>合計</t>
    <rPh sb="0" eb="2">
      <t>ゴウケイ</t>
    </rPh>
    <phoneticPr fontId="5"/>
  </si>
  <si>
    <t>①多面的機能の増進活動に取り組む
②資源向上支払（共同）を５年以上実施、又は資源向上支払（長寿命化）に取り組む</t>
    <phoneticPr fontId="5"/>
  </si>
  <si>
    <t>この線より上に行を挿入してください。</t>
    <phoneticPr fontId="5"/>
  </si>
  <si>
    <t>（３）資源向上支払（長寿命化）</t>
    <rPh sb="10" eb="14">
      <t>チョウジュミョウカ</t>
    </rPh>
    <phoneticPr fontId="5"/>
  </si>
  <si>
    <t>年当たり交付上限額</t>
    <rPh sb="0" eb="1">
      <t>ネン</t>
    </rPh>
    <rPh sb="1" eb="2">
      <t>ア</t>
    </rPh>
    <rPh sb="4" eb="6">
      <t>コウフ</t>
    </rPh>
    <rPh sb="6" eb="8">
      <t>ジョウゲン</t>
    </rPh>
    <rPh sb="8" eb="9">
      <t>ガク</t>
    </rPh>
    <phoneticPr fontId="5"/>
  </si>
  <si>
    <t>広域活動組織の設立</t>
    <rPh sb="0" eb="2">
      <t>コウイキ</t>
    </rPh>
    <rPh sb="2" eb="4">
      <t>カツドウ</t>
    </rPh>
    <rPh sb="4" eb="6">
      <t>ソシキ</t>
    </rPh>
    <rPh sb="7" eb="9">
      <t>セツリツ</t>
    </rPh>
    <phoneticPr fontId="5"/>
  </si>
  <si>
    <t>特定非営利活動法人化</t>
    <rPh sb="0" eb="2">
      <t>トクテイ</t>
    </rPh>
    <rPh sb="2" eb="5">
      <t>ヒエイリ</t>
    </rPh>
    <rPh sb="5" eb="7">
      <t>カツドウ</t>
    </rPh>
    <rPh sb="7" eb="9">
      <t>ホウジン</t>
    </rPh>
    <rPh sb="9" eb="10">
      <t>カ</t>
    </rPh>
    <phoneticPr fontId="5"/>
  </si>
  <si>
    <t>実施予定年度</t>
    <rPh sb="0" eb="2">
      <t>ジッシ</t>
    </rPh>
    <rPh sb="2" eb="4">
      <t>ヨテイ</t>
    </rPh>
    <rPh sb="4" eb="6">
      <t>ネンド</t>
    </rPh>
    <phoneticPr fontId="5"/>
  </si>
  <si>
    <t>年度</t>
    <rPh sb="0" eb="2">
      <t>ネンド</t>
    </rPh>
    <phoneticPr fontId="5"/>
  </si>
  <si>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5"/>
  </si>
  <si>
    <t>集落数</t>
    <rPh sb="0" eb="3">
      <t>シュウラクスウ</t>
    </rPh>
    <phoneticPr fontId="5"/>
  </si>
  <si>
    <t>農業地域類型</t>
    <rPh sb="0" eb="2">
      <t>ノウギョウ</t>
    </rPh>
    <rPh sb="2" eb="4">
      <t>チイキ</t>
    </rPh>
    <rPh sb="4" eb="6">
      <t>ルイケイ</t>
    </rPh>
    <phoneticPr fontId="5"/>
  </si>
  <si>
    <t>都市的地域</t>
    <rPh sb="0" eb="3">
      <t>トシテキ</t>
    </rPh>
    <rPh sb="3" eb="5">
      <t>チイキ</t>
    </rPh>
    <phoneticPr fontId="5"/>
  </si>
  <si>
    <t>平地農業地域</t>
    <rPh sb="0" eb="2">
      <t>ヘイチ</t>
    </rPh>
    <rPh sb="2" eb="4">
      <t>ノウギョウ</t>
    </rPh>
    <rPh sb="4" eb="6">
      <t>チイキ</t>
    </rPh>
    <phoneticPr fontId="5"/>
  </si>
  <si>
    <t>中間農業地域</t>
    <rPh sb="0" eb="2">
      <t>チュウカン</t>
    </rPh>
    <rPh sb="2" eb="4">
      <t>ノウギョウ</t>
    </rPh>
    <rPh sb="4" eb="6">
      <t>チイキ</t>
    </rPh>
    <phoneticPr fontId="5"/>
  </si>
  <si>
    <t>山間農業地域</t>
    <rPh sb="0" eb="2">
      <t>サンカン</t>
    </rPh>
    <rPh sb="2" eb="4">
      <t>ノウギョウ</t>
    </rPh>
    <rPh sb="4" eb="6">
      <t>チイキ</t>
    </rPh>
    <phoneticPr fontId="5"/>
  </si>
  <si>
    <t>特定農山村</t>
    <rPh sb="0" eb="2">
      <t>トクテイ</t>
    </rPh>
    <rPh sb="2" eb="5">
      <t>ノウサンソン</t>
    </rPh>
    <phoneticPr fontId="5"/>
  </si>
  <si>
    <t>振興山村</t>
    <rPh sb="0" eb="2">
      <t>シンコウ</t>
    </rPh>
    <rPh sb="2" eb="4">
      <t>サンソン</t>
    </rPh>
    <phoneticPr fontId="5"/>
  </si>
  <si>
    <t>過疎</t>
    <rPh sb="0" eb="2">
      <t>カソ</t>
    </rPh>
    <phoneticPr fontId="5"/>
  </si>
  <si>
    <t>半島</t>
    <rPh sb="0" eb="2">
      <t>ハントウ</t>
    </rPh>
    <phoneticPr fontId="5"/>
  </si>
  <si>
    <t>離島</t>
    <rPh sb="0" eb="2">
      <t>リトウ</t>
    </rPh>
    <phoneticPr fontId="5"/>
  </si>
  <si>
    <t>沖縄</t>
    <rPh sb="0" eb="2">
      <t>オキナワ</t>
    </rPh>
    <phoneticPr fontId="5"/>
  </si>
  <si>
    <t>奄美群島</t>
    <rPh sb="0" eb="2">
      <t>アマミ</t>
    </rPh>
    <rPh sb="2" eb="4">
      <t>グントウ</t>
    </rPh>
    <phoneticPr fontId="5"/>
  </si>
  <si>
    <t>小笠原諸島</t>
    <rPh sb="0" eb="3">
      <t>オガサワラ</t>
    </rPh>
    <rPh sb="3" eb="5">
      <t>ショトウ</t>
    </rPh>
    <phoneticPr fontId="5"/>
  </si>
  <si>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5"/>
  </si>
  <si>
    <t>農地維持支払</t>
    <rPh sb="0" eb="2">
      <t>ノウチ</t>
    </rPh>
    <rPh sb="2" eb="4">
      <t>イジ</t>
    </rPh>
    <rPh sb="4" eb="6">
      <t>シハライ</t>
    </rPh>
    <phoneticPr fontId="5"/>
  </si>
  <si>
    <t>資源向上支払
（共同）</t>
    <rPh sb="0" eb="2">
      <t>シゲン</t>
    </rPh>
    <rPh sb="2" eb="4">
      <t>コウジョウ</t>
    </rPh>
    <rPh sb="4" eb="6">
      <t>シハラ</t>
    </rPh>
    <rPh sb="8" eb="10">
      <t>キョウドウ</t>
    </rPh>
    <phoneticPr fontId="5"/>
  </si>
  <si>
    <t>資源向上支払
（長寿命化）</t>
    <rPh sb="0" eb="2">
      <t>シゲン</t>
    </rPh>
    <rPh sb="2" eb="4">
      <t>コウジョウ</t>
    </rPh>
    <rPh sb="4" eb="6">
      <t>シハライ</t>
    </rPh>
    <rPh sb="8" eb="12">
      <t>チョウジュミョウカ</t>
    </rPh>
    <phoneticPr fontId="5"/>
  </si>
  <si>
    <t>３．活動の計画</t>
    <rPh sb="2" eb="4">
      <t>カツドウ</t>
    </rPh>
    <rPh sb="5" eb="7">
      <t>ケイカク</t>
    </rPh>
    <phoneticPr fontId="5"/>
  </si>
  <si>
    <t>活動項目</t>
    <rPh sb="0" eb="2">
      <t>カツドウ</t>
    </rPh>
    <rPh sb="2" eb="4">
      <t>コウモク</t>
    </rPh>
    <phoneticPr fontId="5"/>
  </si>
  <si>
    <t>取組</t>
    <rPh sb="0" eb="2">
      <t>トリクミ</t>
    </rPh>
    <phoneticPr fontId="5"/>
  </si>
  <si>
    <t>点検・
計画策定</t>
    <rPh sb="0" eb="2">
      <t>テンケン</t>
    </rPh>
    <rPh sb="4" eb="6">
      <t>ケイカク</t>
    </rPh>
    <rPh sb="6" eb="8">
      <t>サクテイ</t>
    </rPh>
    <phoneticPr fontId="5"/>
  </si>
  <si>
    <t>１　点検</t>
    <rPh sb="2" eb="4">
      <t>テンケン</t>
    </rPh>
    <phoneticPr fontId="5"/>
  </si>
  <si>
    <t>２　年度活動計画の策定</t>
    <rPh sb="2" eb="4">
      <t>ネンド</t>
    </rPh>
    <rPh sb="4" eb="6">
      <t>カツドウ</t>
    </rPh>
    <rPh sb="6" eb="8">
      <t>ケイカク</t>
    </rPh>
    <rPh sb="9" eb="11">
      <t>サクテイ</t>
    </rPh>
    <phoneticPr fontId="5"/>
  </si>
  <si>
    <t>研修</t>
    <rPh sb="0" eb="2">
      <t>ケンシュウ</t>
    </rPh>
    <phoneticPr fontId="5"/>
  </si>
  <si>
    <t>実践活動</t>
    <phoneticPr fontId="5"/>
  </si>
  <si>
    <t>農用地</t>
    <phoneticPr fontId="5"/>
  </si>
  <si>
    <t>４　遊休農地発生防止のための保全管理</t>
    <phoneticPr fontId="5"/>
  </si>
  <si>
    <t>５　畦畔・法面・防風林の草刈り</t>
    <rPh sb="2" eb="4">
      <t>ケイハン</t>
    </rPh>
    <rPh sb="5" eb="7">
      <t>ノリメン</t>
    </rPh>
    <rPh sb="8" eb="11">
      <t>ボウフウリン</t>
    </rPh>
    <rPh sb="12" eb="14">
      <t>クサカリ</t>
    </rPh>
    <phoneticPr fontId="5"/>
  </si>
  <si>
    <t>６　鳥獣害防護柵等の保守管理</t>
    <rPh sb="2" eb="4">
      <t>チョウジュウ</t>
    </rPh>
    <rPh sb="4" eb="5">
      <t>ガイ</t>
    </rPh>
    <rPh sb="5" eb="8">
      <t>ボウゴサク</t>
    </rPh>
    <rPh sb="8" eb="9">
      <t>トウ</t>
    </rPh>
    <rPh sb="10" eb="12">
      <t>ホシュ</t>
    </rPh>
    <rPh sb="12" eb="14">
      <t>カンリ</t>
    </rPh>
    <phoneticPr fontId="5"/>
  </si>
  <si>
    <t>７　水路の草刈り</t>
    <rPh sb="2" eb="4">
      <t>スイロ</t>
    </rPh>
    <phoneticPr fontId="5"/>
  </si>
  <si>
    <t>８　水路の泥上げ</t>
    <rPh sb="5" eb="6">
      <t>ドロ</t>
    </rPh>
    <rPh sb="6" eb="7">
      <t>ア</t>
    </rPh>
    <phoneticPr fontId="5"/>
  </si>
  <si>
    <t>９　水路附帯施設の保守管理</t>
    <rPh sb="2" eb="4">
      <t>スイロ</t>
    </rPh>
    <rPh sb="4" eb="6">
      <t>フタイ</t>
    </rPh>
    <rPh sb="6" eb="8">
      <t>シセツ</t>
    </rPh>
    <rPh sb="9" eb="11">
      <t>ホシュ</t>
    </rPh>
    <rPh sb="11" eb="13">
      <t>カンリ</t>
    </rPh>
    <phoneticPr fontId="5"/>
  </si>
  <si>
    <t>10　農道の草刈り</t>
    <rPh sb="3" eb="5">
      <t>ノウドウ</t>
    </rPh>
    <rPh sb="6" eb="8">
      <t>クサカ</t>
    </rPh>
    <phoneticPr fontId="5"/>
  </si>
  <si>
    <t xml:space="preserve">11　農道側溝の泥上げ </t>
    <rPh sb="5" eb="7">
      <t>ソッコウ</t>
    </rPh>
    <rPh sb="8" eb="9">
      <t>ドロ</t>
    </rPh>
    <rPh sb="9" eb="10">
      <t>ア</t>
    </rPh>
    <phoneticPr fontId="5"/>
  </si>
  <si>
    <t>12　路面の維持</t>
    <rPh sb="3" eb="5">
      <t>ロメン</t>
    </rPh>
    <rPh sb="6" eb="8">
      <t>イジ</t>
    </rPh>
    <phoneticPr fontId="5"/>
  </si>
  <si>
    <t>13　ため池の草刈り</t>
    <rPh sb="5" eb="6">
      <t>イケ</t>
    </rPh>
    <phoneticPr fontId="5"/>
  </si>
  <si>
    <t>14　ため池の泥上げ</t>
    <rPh sb="7" eb="8">
      <t>ドロ</t>
    </rPh>
    <rPh sb="8" eb="9">
      <t>ア</t>
    </rPh>
    <phoneticPr fontId="5"/>
  </si>
  <si>
    <t>15　ため池附帯施設の保守管理</t>
    <rPh sb="6" eb="8">
      <t>フタイ</t>
    </rPh>
    <rPh sb="8" eb="10">
      <t>シセツ</t>
    </rPh>
    <rPh sb="11" eb="13">
      <t>ホシュ</t>
    </rPh>
    <rPh sb="13" eb="15">
      <t>カンリ</t>
    </rPh>
    <phoneticPr fontId="5"/>
  </si>
  <si>
    <t>共通</t>
    <rPh sb="0" eb="2">
      <t>キョウツウ</t>
    </rPh>
    <phoneticPr fontId="5"/>
  </si>
  <si>
    <t>16　異常気象時の対応</t>
    <phoneticPr fontId="5"/>
  </si>
  <si>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5"/>
  </si>
  <si>
    <t>地域資源の適切な保全管理のための推進活動について、１）～４）を記入してください。</t>
    <rPh sb="31" eb="33">
      <t>キニュウ</t>
    </rPh>
    <phoneticPr fontId="5"/>
  </si>
  <si>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5"/>
  </si>
  <si>
    <t>①中心経営体との役割分担による保全管理</t>
    <phoneticPr fontId="5"/>
  </si>
  <si>
    <t>④集落間連携や広域的活動による保全管理</t>
    <phoneticPr fontId="5"/>
  </si>
  <si>
    <t>②集落営農組織を基礎とした地域ぐるみの保全管理</t>
    <phoneticPr fontId="5"/>
  </si>
  <si>
    <t>⑤多様な地域資源管理の担い手による保全管理</t>
    <rPh sb="4" eb="6">
      <t>チイキ</t>
    </rPh>
    <phoneticPr fontId="5"/>
  </si>
  <si>
    <t>⑥その他</t>
    <phoneticPr fontId="5"/>
  </si>
  <si>
    <t>①農地の利用集積に伴う管理作業</t>
    <phoneticPr fontId="5"/>
  </si>
  <si>
    <t>④共同利用施設の保全管理</t>
    <rPh sb="1" eb="3">
      <t>キョウドウ</t>
    </rPh>
    <rPh sb="3" eb="5">
      <t>リヨウ</t>
    </rPh>
    <rPh sb="5" eb="7">
      <t>シセツ</t>
    </rPh>
    <rPh sb="8" eb="10">
      <t>ホゼン</t>
    </rPh>
    <rPh sb="10" eb="12">
      <t>カンリ</t>
    </rPh>
    <phoneticPr fontId="5"/>
  </si>
  <si>
    <t>②高齢農家の農用地に係る管理作業</t>
    <phoneticPr fontId="5"/>
  </si>
  <si>
    <t>⑤その他</t>
    <phoneticPr fontId="5"/>
  </si>
  <si>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5"/>
  </si>
  <si>
    <t/>
  </si>
  <si>
    <t>①担い手の人材・機材の有効活用、連携強化</t>
    <phoneticPr fontId="5"/>
  </si>
  <si>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5"/>
  </si>
  <si>
    <t>②入り作等の近隣の担い手との協力</t>
    <phoneticPr fontId="5"/>
  </si>
  <si>
    <t>⑥集落間の連携や広域的な活動</t>
    <rPh sb="1" eb="4">
      <t>シュウラクカン</t>
    </rPh>
    <rPh sb="5" eb="7">
      <t>レンケイ</t>
    </rPh>
    <rPh sb="8" eb="11">
      <t>コウイキテキ</t>
    </rPh>
    <rPh sb="12" eb="14">
      <t>カツドウ</t>
    </rPh>
    <phoneticPr fontId="5"/>
  </si>
  <si>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5"/>
  </si>
  <si>
    <t>⑦その他</t>
    <phoneticPr fontId="5"/>
  </si>
  <si>
    <t>④新たな保全管理の担い手の確保</t>
    <rPh sb="1" eb="2">
      <t>アラ</t>
    </rPh>
    <rPh sb="4" eb="6">
      <t>ホゼン</t>
    </rPh>
    <rPh sb="6" eb="8">
      <t>カンリ</t>
    </rPh>
    <rPh sb="9" eb="10">
      <t>ニナ</t>
    </rPh>
    <rPh sb="11" eb="12">
      <t>テ</t>
    </rPh>
    <rPh sb="13" eb="15">
      <t>カクホ</t>
    </rPh>
    <phoneticPr fontId="5"/>
  </si>
  <si>
    <t>17．入り作農家や土地持ち非農家を含む
　 　農業者の検討会の開催</t>
    <rPh sb="6" eb="8">
      <t>ノウカ</t>
    </rPh>
    <phoneticPr fontId="5"/>
  </si>
  <si>
    <t>18．農業者に対する意向調査、農業者による現地調査</t>
    <phoneticPr fontId="5"/>
  </si>
  <si>
    <t>22．有識者等による研修会、検討会の開催</t>
    <rPh sb="3" eb="6">
      <t>ユウシキシャ</t>
    </rPh>
    <rPh sb="6" eb="7">
      <t>トウ</t>
    </rPh>
    <rPh sb="10" eb="13">
      <t>ケンシュウカイ</t>
    </rPh>
    <rPh sb="14" eb="17">
      <t>ケントウカイ</t>
    </rPh>
    <rPh sb="18" eb="20">
      <t>カイサイ</t>
    </rPh>
    <phoneticPr fontId="5"/>
  </si>
  <si>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5"/>
  </si>
  <si>
    <t>23．その他</t>
    <phoneticPr fontId="5"/>
  </si>
  <si>
    <t>　１）施設の軽微な補修、農村環境保全活動</t>
    <rPh sb="3" eb="5">
      <t>シセツ</t>
    </rPh>
    <rPh sb="6" eb="8">
      <t>ケイビ</t>
    </rPh>
    <rPh sb="9" eb="11">
      <t>ホシュウ</t>
    </rPh>
    <rPh sb="12" eb="14">
      <t>ノウソン</t>
    </rPh>
    <rPh sb="14" eb="16">
      <t>カンキョウ</t>
    </rPh>
    <rPh sb="16" eb="20">
      <t>ホゼンカツドウ</t>
    </rPh>
    <phoneticPr fontId="5"/>
  </si>
  <si>
    <t>施設の軽微な補修</t>
    <rPh sb="0" eb="2">
      <t>シセツ</t>
    </rPh>
    <rPh sb="3" eb="5">
      <t>ケイビ</t>
    </rPh>
    <rPh sb="6" eb="8">
      <t>ホシュウ</t>
    </rPh>
    <phoneticPr fontId="5"/>
  </si>
  <si>
    <t>機能診断・
計画策定</t>
    <rPh sb="0" eb="2">
      <t>キノウ</t>
    </rPh>
    <rPh sb="2" eb="4">
      <t>シンダン</t>
    </rPh>
    <rPh sb="6" eb="8">
      <t>ケイカク</t>
    </rPh>
    <rPh sb="8" eb="10">
      <t>サクテイ</t>
    </rPh>
    <phoneticPr fontId="5"/>
  </si>
  <si>
    <t>24　農用地の機能診断</t>
    <rPh sb="7" eb="9">
      <t>キノウ</t>
    </rPh>
    <rPh sb="9" eb="11">
      <t>シンダン</t>
    </rPh>
    <phoneticPr fontId="5"/>
  </si>
  <si>
    <t>25　水路の機能診断</t>
    <rPh sb="3" eb="5">
      <t>スイロ</t>
    </rPh>
    <phoneticPr fontId="5"/>
  </si>
  <si>
    <t>26　農道の機能診断</t>
    <rPh sb="3" eb="5">
      <t>ノウドウ</t>
    </rPh>
    <phoneticPr fontId="5"/>
  </si>
  <si>
    <t>27　ため池の機能診断</t>
    <rPh sb="5" eb="6">
      <t>イケ</t>
    </rPh>
    <phoneticPr fontId="5"/>
  </si>
  <si>
    <t>28　年度活動計画の策定</t>
    <rPh sb="3" eb="5">
      <t>ネンド</t>
    </rPh>
    <rPh sb="5" eb="7">
      <t>カツドウ</t>
    </rPh>
    <rPh sb="7" eb="9">
      <t>ケイカク</t>
    </rPh>
    <rPh sb="10" eb="12">
      <t>サクテイ</t>
    </rPh>
    <phoneticPr fontId="5"/>
  </si>
  <si>
    <t>29　機能診断・補修技術等に関する研修</t>
    <rPh sb="14" eb="15">
      <t>カン</t>
    </rPh>
    <phoneticPr fontId="5"/>
  </si>
  <si>
    <t>実践活動</t>
    <phoneticPr fontId="5"/>
  </si>
  <si>
    <t>30　農用地の軽微な補修等</t>
    <rPh sb="3" eb="6">
      <t>ノウヨウチ</t>
    </rPh>
    <rPh sb="7" eb="9">
      <t>ケイビ</t>
    </rPh>
    <rPh sb="10" eb="13">
      <t>ホシュウトウ</t>
    </rPh>
    <phoneticPr fontId="5"/>
  </si>
  <si>
    <t>31　水路の軽微な補修等</t>
    <rPh sb="6" eb="8">
      <t>ケイビ</t>
    </rPh>
    <rPh sb="9" eb="12">
      <t>ホシュウトウ</t>
    </rPh>
    <phoneticPr fontId="5"/>
  </si>
  <si>
    <t>32　農道の軽微な補修等</t>
    <rPh sb="6" eb="8">
      <t>ケイビ</t>
    </rPh>
    <rPh sb="9" eb="12">
      <t>ホシュウトウ</t>
    </rPh>
    <phoneticPr fontId="5"/>
  </si>
  <si>
    <t>33　ため池の軽微な補修等</t>
    <rPh sb="7" eb="9">
      <t>ケイビ</t>
    </rPh>
    <rPh sb="10" eb="13">
      <t>ホシュウトウ</t>
    </rPh>
    <phoneticPr fontId="5"/>
  </si>
  <si>
    <t>農村環境保全活動</t>
    <rPh sb="0" eb="2">
      <t>ノウソン</t>
    </rPh>
    <rPh sb="2" eb="4">
      <t>カンキョウ</t>
    </rPh>
    <rPh sb="4" eb="6">
      <t>ホゼン</t>
    </rPh>
    <rPh sb="6" eb="8">
      <t>カツドウ</t>
    </rPh>
    <phoneticPr fontId="5"/>
  </si>
  <si>
    <t>計画策定</t>
    <rPh sb="0" eb="2">
      <t>ケイカク</t>
    </rPh>
    <rPh sb="2" eb="4">
      <t>サクテイ</t>
    </rPh>
    <phoneticPr fontId="5"/>
  </si>
  <si>
    <t>34　生物多様性保全計画の策定</t>
    <rPh sb="3" eb="5">
      <t>セイブツ</t>
    </rPh>
    <rPh sb="5" eb="8">
      <t>タヨウセイ</t>
    </rPh>
    <rPh sb="8" eb="10">
      <t>ホゼン</t>
    </rPh>
    <rPh sb="10" eb="12">
      <t>ケイカク</t>
    </rPh>
    <rPh sb="13" eb="15">
      <t>サクテイ</t>
    </rPh>
    <phoneticPr fontId="5"/>
  </si>
  <si>
    <t>35　水質保全計画、農地保全計画の策定</t>
    <phoneticPr fontId="5"/>
  </si>
  <si>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5"/>
  </si>
  <si>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5"/>
  </si>
  <si>
    <t>38　資源循環計画の策定</t>
    <rPh sb="3" eb="5">
      <t>シゲン</t>
    </rPh>
    <rPh sb="5" eb="7">
      <t>ジュンカン</t>
    </rPh>
    <rPh sb="7" eb="9">
      <t>ケイカク</t>
    </rPh>
    <rPh sb="10" eb="12">
      <t>サクテイ</t>
    </rPh>
    <phoneticPr fontId="5"/>
  </si>
  <si>
    <t>実践活動</t>
    <rPh sb="0" eb="2">
      <t>ジッセン</t>
    </rPh>
    <rPh sb="2" eb="4">
      <t>カツドウ</t>
    </rPh>
    <phoneticPr fontId="5"/>
  </si>
  <si>
    <t>この線より上に行を挿入してください。</t>
    <rPh sb="2" eb="3">
      <t>セン</t>
    </rPh>
    <rPh sb="5" eb="6">
      <t>ウエ</t>
    </rPh>
    <rPh sb="7" eb="8">
      <t>ギョウ</t>
    </rPh>
    <rPh sb="9" eb="11">
      <t>ソウニュウ</t>
    </rPh>
    <phoneticPr fontId="5"/>
  </si>
  <si>
    <t>啓発・普及</t>
    <rPh sb="0" eb="2">
      <t>ケイハツ</t>
    </rPh>
    <rPh sb="3" eb="5">
      <t>フキュウ</t>
    </rPh>
    <phoneticPr fontId="5"/>
  </si>
  <si>
    <t>51　啓発・普及活動</t>
    <rPh sb="3" eb="5">
      <t>ケイハツ</t>
    </rPh>
    <rPh sb="6" eb="8">
      <t>フキュウ</t>
    </rPh>
    <rPh sb="8" eb="10">
      <t>カツドウ</t>
    </rPh>
    <phoneticPr fontId="5"/>
  </si>
  <si>
    <t>備考</t>
    <rPh sb="0" eb="2">
      <t>ビコウ</t>
    </rPh>
    <phoneticPr fontId="5"/>
  </si>
  <si>
    <t>多面的機能の増進を
図る活動</t>
    <rPh sb="0" eb="3">
      <t>タメンテキ</t>
    </rPh>
    <rPh sb="3" eb="5">
      <t>キノウ</t>
    </rPh>
    <rPh sb="6" eb="8">
      <t>ゾウシン</t>
    </rPh>
    <rPh sb="10" eb="11">
      <t>ハカ</t>
    </rPh>
    <rPh sb="12" eb="14">
      <t>カツドウ</t>
    </rPh>
    <phoneticPr fontId="5"/>
  </si>
  <si>
    <t>活動内容</t>
    <rPh sb="0" eb="2">
      <t>カツドウ</t>
    </rPh>
    <rPh sb="2" eb="4">
      <t>ナイヨウ</t>
    </rPh>
    <phoneticPr fontId="5"/>
  </si>
  <si>
    <t>延べ数量</t>
    <rPh sb="0" eb="1">
      <t>ノ</t>
    </rPh>
    <rPh sb="2" eb="4">
      <t>スウリョウ</t>
    </rPh>
    <phoneticPr fontId="5"/>
  </si>
  <si>
    <t>施設区分</t>
    <rPh sb="0" eb="2">
      <t>シセツ</t>
    </rPh>
    <rPh sb="2" eb="4">
      <t>クブン</t>
    </rPh>
    <phoneticPr fontId="5"/>
  </si>
  <si>
    <t>内容</t>
    <rPh sb="0" eb="2">
      <t>ナイヨウ</t>
    </rPh>
    <phoneticPr fontId="5"/>
  </si>
  <si>
    <t>☆直営施工の実施方針について</t>
    <rPh sb="1" eb="3">
      <t>チョクエイ</t>
    </rPh>
    <rPh sb="3" eb="5">
      <t>セコウ</t>
    </rPh>
    <rPh sb="6" eb="8">
      <t>ジッシ</t>
    </rPh>
    <rPh sb="8" eb="10">
      <t>ホウシン</t>
    </rPh>
    <phoneticPr fontId="5"/>
  </si>
  <si>
    <t>直営施工は実施しない</t>
    <rPh sb="0" eb="2">
      <t>チョクエイ</t>
    </rPh>
    <rPh sb="2" eb="4">
      <t>セコウ</t>
    </rPh>
    <rPh sb="5" eb="7">
      <t>ジッシ</t>
    </rPh>
    <phoneticPr fontId="5"/>
  </si>
  <si>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5"/>
  </si>
  <si>
    <t>４．加算措置</t>
    <rPh sb="2" eb="4">
      <t>カサン</t>
    </rPh>
    <rPh sb="4" eb="6">
      <t>ソチ</t>
    </rPh>
    <phoneticPr fontId="5"/>
  </si>
  <si>
    <t>項目</t>
    <rPh sb="0" eb="2">
      <t>コウモク</t>
    </rPh>
    <phoneticPr fontId="5"/>
  </si>
  <si>
    <t>都道府県、市町村が特に認める活動</t>
    <rPh sb="0" eb="4">
      <t>トドウフケン</t>
    </rPh>
    <rPh sb="5" eb="8">
      <t>シチョウソン</t>
    </rPh>
    <rPh sb="9" eb="10">
      <t>トク</t>
    </rPh>
    <rPh sb="11" eb="12">
      <t>ミト</t>
    </rPh>
    <rPh sb="14" eb="16">
      <t>カツドウ</t>
    </rPh>
    <phoneticPr fontId="5"/>
  </si>
  <si>
    <t>適用条件の確認</t>
    <rPh sb="0" eb="2">
      <t>テキヨウ</t>
    </rPh>
    <rPh sb="2" eb="4">
      <t>ジョウケン</t>
    </rPh>
    <rPh sb="5" eb="7">
      <t>カクニン</t>
    </rPh>
    <phoneticPr fontId="5"/>
  </si>
  <si>
    <t>①　多面的機能の更なる増進に向けた活動への支援を受ける</t>
    <rPh sb="8" eb="9">
      <t>サラ</t>
    </rPh>
    <rPh sb="17" eb="19">
      <t>カツドウ</t>
    </rPh>
    <phoneticPr fontId="5"/>
  </si>
  <si>
    <t>②　農業者以外の割合</t>
    <rPh sb="2" eb="5">
      <t>ノウギョウシャ</t>
    </rPh>
    <rPh sb="5" eb="7">
      <t>イガイ</t>
    </rPh>
    <rPh sb="8" eb="10">
      <t>ワリアイ</t>
    </rPh>
    <phoneticPr fontId="5"/>
  </si>
  <si>
    <t>・</t>
    <phoneticPr fontId="5"/>
  </si>
  <si>
    <t>組織の構成員</t>
  </si>
  <si>
    <t>農業者</t>
    <rPh sb="0" eb="3">
      <t>ノウギョウシャ</t>
    </rPh>
    <phoneticPr fontId="5"/>
  </si>
  <si>
    <t>個人</t>
    <rPh sb="0" eb="2">
      <t>コジン</t>
    </rPh>
    <phoneticPr fontId="5"/>
  </si>
  <si>
    <t>+団体</t>
    <phoneticPr fontId="5"/>
  </si>
  <si>
    <t>=</t>
    <phoneticPr fontId="5"/>
  </si>
  <si>
    <t>農業者以外</t>
    <rPh sb="0" eb="3">
      <t>ノウギョウシャ</t>
    </rPh>
    <rPh sb="3" eb="5">
      <t>イガイ</t>
    </rPh>
    <phoneticPr fontId="5"/>
  </si>
  <si>
    <t>+団体</t>
    <phoneticPr fontId="5"/>
  </si>
  <si>
    <t>=</t>
    <phoneticPr fontId="5"/>
  </si>
  <si>
    <t>･･･①</t>
    <phoneticPr fontId="5"/>
  </si>
  <si>
    <t>･･･②</t>
    <phoneticPr fontId="5"/>
  </si>
  <si>
    <t>・</t>
    <phoneticPr fontId="5"/>
  </si>
  <si>
    <t>農業者以外の割合</t>
    <rPh sb="0" eb="3">
      <t>ノウギョウシャ</t>
    </rPh>
    <rPh sb="3" eb="5">
      <t>イガイ</t>
    </rPh>
    <rPh sb="6" eb="8">
      <t>ワリアイ</t>
    </rPh>
    <phoneticPr fontId="5"/>
  </si>
  <si>
    <t>・・・ ①／②</t>
    <phoneticPr fontId="5"/>
  </si>
  <si>
    <t>+ 団体の構成員のうち、共同活動に参加する人数</t>
    <phoneticPr fontId="5"/>
  </si>
  <si>
    <t>=</t>
    <phoneticPr fontId="5"/>
  </si>
  <si>
    <t>共同活動に参加する構成員の総人数</t>
    <phoneticPr fontId="5"/>
  </si>
  <si>
    <t>のうち、８割にあたる</t>
    <rPh sb="4" eb="5">
      <t>ワリ</t>
    </rPh>
    <phoneticPr fontId="5"/>
  </si>
  <si>
    <t>以上が</t>
    <phoneticPr fontId="5"/>
  </si>
  <si>
    <t>参加する実践活動を毎年度行う。</t>
    <rPh sb="0" eb="2">
      <t>サンカ</t>
    </rPh>
    <rPh sb="4" eb="6">
      <t>ジッセン</t>
    </rPh>
    <rPh sb="6" eb="8">
      <t>カツドウ</t>
    </rPh>
    <rPh sb="9" eb="12">
      <t>マイネンド</t>
    </rPh>
    <rPh sb="12" eb="13">
      <t>オコナ</t>
    </rPh>
    <phoneticPr fontId="5"/>
  </si>
  <si>
    <t>区分</t>
    <rPh sb="0" eb="2">
      <t>クブン</t>
    </rPh>
    <phoneticPr fontId="5"/>
  </si>
  <si>
    <t>該当するものに○</t>
    <rPh sb="0" eb="2">
      <t>ガイトウ</t>
    </rPh>
    <phoneticPr fontId="5"/>
  </si>
  <si>
    <t>交付額</t>
    <rPh sb="0" eb="3">
      <t>コウフガク</t>
    </rPh>
    <phoneticPr fontId="5"/>
  </si>
  <si>
    <t>３集落以上
又は50ha以上200ha未満</t>
    <rPh sb="1" eb="3">
      <t>シュウラク</t>
    </rPh>
    <rPh sb="3" eb="5">
      <t>イジョウ</t>
    </rPh>
    <rPh sb="6" eb="7">
      <t>マタ</t>
    </rPh>
    <rPh sb="12" eb="14">
      <t>イジョウ</t>
    </rPh>
    <rPh sb="19" eb="21">
      <t>ミマン</t>
    </rPh>
    <phoneticPr fontId="5"/>
  </si>
  <si>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5"/>
  </si>
  <si>
    <t>1,000ha以上</t>
    <rPh sb="7" eb="9">
      <t>イジョウ</t>
    </rPh>
    <phoneticPr fontId="5"/>
  </si>
  <si>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5"/>
  </si>
  <si>
    <t>（別添１）</t>
    <rPh sb="1" eb="3">
      <t>ベッテン</t>
    </rPh>
    <phoneticPr fontId="5"/>
  </si>
  <si>
    <t>実施区域位置図</t>
    <rPh sb="0" eb="2">
      <t>ジッシ</t>
    </rPh>
    <rPh sb="2" eb="4">
      <t>クイキ</t>
    </rPh>
    <rPh sb="4" eb="7">
      <t>イチズ</t>
    </rPh>
    <phoneticPr fontId="5"/>
  </si>
  <si>
    <t>組織名称：</t>
    <phoneticPr fontId="5"/>
  </si>
  <si>
    <t>１号事業（多面支払）</t>
    <rPh sb="7" eb="9">
      <t>シハライ</t>
    </rPh>
    <phoneticPr fontId="5"/>
  </si>
  <si>
    <t>2号事業（中山間直払）</t>
  </si>
  <si>
    <t>３号事業（環境直払）</t>
    <rPh sb="5" eb="7">
      <t>カンキョウ</t>
    </rPh>
    <rPh sb="7" eb="9">
      <t>チョクバライ</t>
    </rPh>
    <phoneticPr fontId="5"/>
  </si>
  <si>
    <t>構成員一覧</t>
    <rPh sb="0" eb="3">
      <t>コウセイイン</t>
    </rPh>
    <rPh sb="3" eb="5">
      <t>イチラン</t>
    </rPh>
    <phoneticPr fontId="5"/>
  </si>
  <si>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</si>
  <si>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</si>
  <si>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</si>
  <si>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</si>
  <si>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A.■か□</t>
    <phoneticPr fontId="5"/>
  </si>
  <si>
    <t>B.○か空白</t>
    <rPh sb="4" eb="6">
      <t>クウハク</t>
    </rPh>
    <phoneticPr fontId="5"/>
  </si>
  <si>
    <t>C.○か－か×</t>
    <phoneticPr fontId="5"/>
  </si>
  <si>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</si>
  <si>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</si>
  <si>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</si>
  <si>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</si>
  <si>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</si>
  <si>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</si>
  <si>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番号</t>
    <rPh sb="0" eb="2">
      <t>バンゴウ</t>
    </rPh>
    <phoneticPr fontId="3"/>
  </si>
  <si>
    <t>支払区分</t>
    <rPh sb="0" eb="2">
      <t>シハライ</t>
    </rPh>
    <rPh sb="2" eb="4">
      <t>クブン</t>
    </rPh>
    <phoneticPr fontId="5"/>
  </si>
  <si>
    <t>活動項目</t>
    <rPh sb="0" eb="2">
      <t>カツドウ</t>
    </rPh>
    <rPh sb="2" eb="4">
      <t>コウモク</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</si>
  <si>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</si>
  <si>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t>
    <phoneticPr fontId="5"/>
  </si>
  <si>
    <t>○</t>
    <phoneticPr fontId="5"/>
  </si>
  <si>
    <t>生態系保全</t>
    <rPh sb="0" eb="3">
      <t>セイタイケイ</t>
    </rPh>
    <rPh sb="3" eb="5">
      <t>ホゼン</t>
    </rPh>
    <phoneticPr fontId="3"/>
  </si>
  <si>
    <t>循環かんがいによる水質保全</t>
    <rPh sb="0" eb="2">
      <t>ジュンカン</t>
    </rPh>
    <rPh sb="9" eb="11">
      <t>スイシツ</t>
    </rPh>
    <rPh sb="11" eb="13">
      <t>ホゼン</t>
    </rPh>
    <phoneticPr fontId="3"/>
  </si>
  <si>
    <t>水路</t>
    <rPh sb="0" eb="2">
      <t>スイロ</t>
    </rPh>
    <phoneticPr fontId="3"/>
  </si>
  <si>
    <t>km</t>
    <phoneticPr fontId="3"/>
  </si>
  <si>
    <t>１.農業者個人</t>
    <rPh sb="2" eb="5">
      <t>ノウギョウシャ</t>
    </rPh>
    <rPh sb="5" eb="7">
      <t>コジン</t>
    </rPh>
    <phoneticPr fontId="3"/>
  </si>
  <si>
    <t>１.前年度持越</t>
    <rPh sb="2" eb="5">
      <t>ゼンネンド</t>
    </rPh>
    <rPh sb="5" eb="7">
      <t>モチコシ</t>
    </rPh>
    <phoneticPr fontId="3"/>
  </si>
  <si>
    <t>-</t>
    <phoneticPr fontId="5"/>
  </si>
  <si>
    <t>事務処理</t>
    <rPh sb="0" eb="2">
      <t>ジム</t>
    </rPh>
    <rPh sb="2" eb="4">
      <t>ショリ</t>
    </rPh>
    <phoneticPr fontId="5"/>
  </si>
  <si>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</si>
  <si>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</si>
  <si>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t>
    <phoneticPr fontId="5"/>
  </si>
  <si>
    <t>－</t>
    <phoneticPr fontId="3"/>
  </si>
  <si>
    <t>水質保全</t>
    <rPh sb="0" eb="2">
      <t>スイシツ</t>
    </rPh>
    <rPh sb="2" eb="4">
      <t>ホゼン</t>
    </rPh>
    <phoneticPr fontId="3"/>
  </si>
  <si>
    <t>浄化水路による水質保全</t>
    <rPh sb="0" eb="2">
      <t>ジョウカ</t>
    </rPh>
    <rPh sb="2" eb="4">
      <t>スイロ</t>
    </rPh>
    <rPh sb="7" eb="9">
      <t>スイシツ</t>
    </rPh>
    <rPh sb="9" eb="11">
      <t>ホゼン</t>
    </rPh>
    <phoneticPr fontId="3"/>
  </si>
  <si>
    <t>農道</t>
    <rPh sb="0" eb="2">
      <t>ノウドウ</t>
    </rPh>
    <phoneticPr fontId="3"/>
  </si>
  <si>
    <t>箇所</t>
    <rPh sb="0" eb="2">
      <t>カショ</t>
    </rPh>
    <phoneticPr fontId="3"/>
  </si>
  <si>
    <t>２.農事組合法人</t>
    <rPh sb="2" eb="4">
      <t>ノウジ</t>
    </rPh>
    <rPh sb="4" eb="6">
      <t>クミアイ</t>
    </rPh>
    <rPh sb="6" eb="8">
      <t>ホウジン</t>
    </rPh>
    <phoneticPr fontId="3"/>
  </si>
  <si>
    <t>２.交付金</t>
    <rPh sb="2" eb="5">
      <t>コウフキン</t>
    </rPh>
    <phoneticPr fontId="3"/>
  </si>
  <si>
    <t>会議</t>
    <rPh sb="0" eb="2">
      <t>カイギ</t>
    </rPh>
    <phoneticPr fontId="5"/>
  </si>
  <si>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</si>
  <si>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</si>
  <si>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t>
    <phoneticPr fontId="3"/>
  </si>
  <si>
    <t>景観形成・生活環境保全</t>
    <rPh sb="0" eb="2">
      <t>ケイカン</t>
    </rPh>
    <rPh sb="2" eb="4">
      <t>ケイセイ</t>
    </rPh>
    <rPh sb="5" eb="7">
      <t>セイカツ</t>
    </rPh>
    <rPh sb="7" eb="9">
      <t>カンキョウ</t>
    </rPh>
    <rPh sb="9" eb="11">
      <t>ホゼン</t>
    </rPh>
    <phoneticPr fontId="3"/>
  </si>
  <si>
    <t>地下水かん養</t>
    <rPh sb="0" eb="3">
      <t>チカスイ</t>
    </rPh>
    <rPh sb="5" eb="6">
      <t>ヨウ</t>
    </rPh>
    <phoneticPr fontId="3"/>
  </si>
  <si>
    <t>ため池</t>
    <rPh sb="2" eb="3">
      <t>イケ</t>
    </rPh>
    <phoneticPr fontId="3"/>
  </si>
  <si>
    <t>３.営農組合</t>
    <rPh sb="2" eb="4">
      <t>エイノウ</t>
    </rPh>
    <rPh sb="4" eb="6">
      <t>クミアイ</t>
    </rPh>
    <phoneticPr fontId="3"/>
  </si>
  <si>
    <t>３.利子等</t>
    <rPh sb="2" eb="4">
      <t>リシ</t>
    </rPh>
    <rPh sb="4" eb="5">
      <t>トウ</t>
    </rPh>
    <phoneticPr fontId="3"/>
  </si>
  <si>
    <t>水田貯留・地下水かん養</t>
    <rPh sb="0" eb="2">
      <t>スイデン</t>
    </rPh>
    <rPh sb="2" eb="4">
      <t>チョリュウ</t>
    </rPh>
    <rPh sb="5" eb="8">
      <t>チカスイ</t>
    </rPh>
    <rPh sb="10" eb="11">
      <t>ヨウ</t>
    </rPh>
    <phoneticPr fontId="3"/>
  </si>
  <si>
    <t>持続的な水管理</t>
    <rPh sb="0" eb="3">
      <t>ジゾクテキ</t>
    </rPh>
    <rPh sb="4" eb="5">
      <t>ミズ</t>
    </rPh>
    <rPh sb="5" eb="7">
      <t>カンリ</t>
    </rPh>
    <phoneticPr fontId="3"/>
  </si>
  <si>
    <t>４.その他の農業者団体</t>
    <rPh sb="4" eb="5">
      <t>タ</t>
    </rPh>
    <rPh sb="6" eb="9">
      <t>ノウギョウシャ</t>
    </rPh>
    <rPh sb="9" eb="11">
      <t>ダンタイ</t>
    </rPh>
    <phoneticPr fontId="3"/>
  </si>
  <si>
    <t>４.日当</t>
    <rPh sb="2" eb="4">
      <t>ニットウ</t>
    </rPh>
    <phoneticPr fontId="3"/>
  </si>
  <si>
    <t>農地維持</t>
    <rPh sb="0" eb="2">
      <t>ノウチ</t>
    </rPh>
    <rPh sb="2" eb="4">
      <t>イジ</t>
    </rPh>
    <phoneticPr fontId="5"/>
  </si>
  <si>
    <t>点検・計画策定</t>
    <rPh sb="0" eb="2">
      <t>テンケン</t>
    </rPh>
    <rPh sb="3" eb="5">
      <t>ケイカク</t>
    </rPh>
    <rPh sb="5" eb="7">
      <t>サクテイ</t>
    </rPh>
    <phoneticPr fontId="5"/>
  </si>
  <si>
    <t>点検</t>
    <rPh sb="0" eb="2">
      <t>テンケン</t>
    </rPh>
    <phoneticPr fontId="5"/>
  </si>
  <si>
    <t>1 点検</t>
  </si>
  <si>
    <t>資源循環</t>
    <rPh sb="0" eb="2">
      <t>シゲン</t>
    </rPh>
    <rPh sb="2" eb="4">
      <t>ジュンカン</t>
    </rPh>
    <phoneticPr fontId="3"/>
  </si>
  <si>
    <t>土壌流出防止</t>
    <rPh sb="0" eb="2">
      <t>ドジョウ</t>
    </rPh>
    <rPh sb="2" eb="4">
      <t>リュウシュツ</t>
    </rPh>
    <rPh sb="4" eb="6">
      <t>ボウシ</t>
    </rPh>
    <phoneticPr fontId="3"/>
  </si>
  <si>
    <t>５.農業者以外個人</t>
    <rPh sb="2" eb="5">
      <t>ノウギョウシャ</t>
    </rPh>
    <rPh sb="5" eb="7">
      <t>イガイ</t>
    </rPh>
    <rPh sb="7" eb="9">
      <t>コジン</t>
    </rPh>
    <phoneticPr fontId="3"/>
  </si>
  <si>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</si>
  <si>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</si>
  <si>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生物多様性の回復</t>
    <rPh sb="0" eb="2">
      <t>セイブツ</t>
    </rPh>
    <rPh sb="2" eb="5">
      <t>タヨウセイ</t>
    </rPh>
    <rPh sb="6" eb="8">
      <t>カイフク</t>
    </rPh>
    <phoneticPr fontId="3"/>
  </si>
  <si>
    <t>６.自治会</t>
    <rPh sb="2" eb="5">
      <t>ジチカイ</t>
    </rPh>
    <phoneticPr fontId="3"/>
  </si>
  <si>
    <t>水環境の回復</t>
    <rPh sb="0" eb="3">
      <t>ミズカンキョウ</t>
    </rPh>
    <rPh sb="4" eb="6">
      <t>カイフク</t>
    </rPh>
    <phoneticPr fontId="3"/>
  </si>
  <si>
    <t>７.女性会</t>
    <rPh sb="2" eb="5">
      <t>ジョセイカイ</t>
    </rPh>
    <phoneticPr fontId="3"/>
  </si>
  <si>
    <t>農用地</t>
    <rPh sb="0" eb="3">
      <t>ノウヨウチ</t>
    </rPh>
    <phoneticPr fontId="5"/>
  </si>
  <si>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</si>
  <si>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</si>
  <si>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持続的な畦畔管理</t>
    <rPh sb="0" eb="3">
      <t>ジゾクテキ</t>
    </rPh>
    <rPh sb="4" eb="6">
      <t>ケイハン</t>
    </rPh>
    <rPh sb="6" eb="8">
      <t>カンリ</t>
    </rPh>
    <phoneticPr fontId="3"/>
  </si>
  <si>
    <t>８.子供会</t>
    <rPh sb="2" eb="5">
      <t>コドモカイ</t>
    </rPh>
    <phoneticPr fontId="3"/>
  </si>
  <si>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</si>
  <si>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</si>
  <si>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専門家の指導</t>
    <rPh sb="0" eb="3">
      <t>センモンカ</t>
    </rPh>
    <rPh sb="4" eb="6">
      <t>シドウ</t>
    </rPh>
    <phoneticPr fontId="3"/>
  </si>
  <si>
    <t>９.土地改良区</t>
    <rPh sb="2" eb="4">
      <t>トチ</t>
    </rPh>
    <rPh sb="4" eb="7">
      <t>カイリョウク</t>
    </rPh>
    <phoneticPr fontId="3"/>
  </si>
  <si>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</si>
  <si>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</si>
  <si>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10.JA</t>
    <phoneticPr fontId="3"/>
  </si>
  <si>
    <t>7 水路の草刈り</t>
  </si>
  <si>
    <t>11.学校・PTA</t>
    <rPh sb="3" eb="5">
      <t>ガッコウ</t>
    </rPh>
    <phoneticPr fontId="3"/>
  </si>
  <si>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</si>
  <si>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</si>
  <si>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12.NPO</t>
    <phoneticPr fontId="3"/>
  </si>
  <si>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</si>
  <si>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</si>
  <si>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13.その他の農業者以外団体</t>
    <rPh sb="5" eb="6">
      <t>タ</t>
    </rPh>
    <rPh sb="7" eb="10">
      <t>ノウギョウシャ</t>
    </rPh>
    <rPh sb="10" eb="12">
      <t>イガイ</t>
    </rPh>
    <rPh sb="12" eb="14">
      <t>ダンタイ</t>
    </rPh>
    <phoneticPr fontId="3"/>
  </si>
  <si>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</si>
  <si>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</si>
  <si>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</si>
  <si>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</si>
  <si>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3"/>
  </si>
  <si>
    <t>13 ため池の草刈り</t>
  </si>
  <si>
    <t>14 ため池の泥上げ</t>
  </si>
  <si>
    <t>15 ため池附帯施設の保守管理</t>
  </si>
  <si>
    <t>16 異常気象時の対応</t>
  </si>
  <si>
    <t>推進活動</t>
    <rPh sb="0" eb="2">
      <t>スイシン</t>
    </rPh>
    <rPh sb="2" eb="4">
      <t>カツドウ</t>
    </rPh>
    <phoneticPr fontId="5"/>
  </si>
  <si>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</si>
  <si>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</si>
  <si>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</si>
  <si>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</si>
  <si>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</si>
  <si>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</si>
  <si>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</si>
  <si>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5"/>
  </si>
  <si>
    <t>機能診断・計画策定</t>
    <rPh sb="0" eb="2">
      <t>キノウ</t>
    </rPh>
    <rPh sb="2" eb="4">
      <t>シンダン</t>
    </rPh>
    <rPh sb="5" eb="7">
      <t>ケイカク</t>
    </rPh>
    <rPh sb="7" eb="9">
      <t>サクテイ</t>
    </rPh>
    <phoneticPr fontId="5"/>
  </si>
  <si>
    <t>機能診断</t>
    <rPh sb="0" eb="2">
      <t>キノウ</t>
    </rPh>
    <rPh sb="2" eb="4">
      <t>シンダン</t>
    </rPh>
    <phoneticPr fontId="5"/>
  </si>
  <si>
    <t>24 農用地の機能診断</t>
  </si>
  <si>
    <t>25 水路の機能診断</t>
  </si>
  <si>
    <t>③長寿命化の項目を追加する場合</t>
    <rPh sb="1" eb="5">
      <t>チョウジュミョウカ</t>
    </rPh>
    <phoneticPr fontId="3"/>
  </si>
  <si>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</si>
  <si>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</si>
  <si>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27 ため池の機能診断</t>
  </si>
  <si>
    <t>28 年度活動計画の策定</t>
  </si>
  <si>
    <t>研修</t>
    <rPh sb="0" eb="2">
      <t>ケンシュウ</t>
    </rPh>
    <phoneticPr fontId="3"/>
  </si>
  <si>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</si>
  <si>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</si>
  <si>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</si>
  <si>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</si>
  <si>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</si>
  <si>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5"/>
  </si>
  <si>
    <t>34 生物多様性保全計画の策定</t>
  </si>
  <si>
    <t>水質保全</t>
    <rPh sb="0" eb="2">
      <t>スイシツ</t>
    </rPh>
    <rPh sb="2" eb="4">
      <t>ホゼン</t>
    </rPh>
    <phoneticPr fontId="5"/>
  </si>
  <si>
    <t>35 水質保全計画、農地保全計画の策定</t>
  </si>
  <si>
    <t>景観形成・生活環境保全</t>
    <rPh sb="0" eb="2">
      <t>ケイカン</t>
    </rPh>
    <rPh sb="2" eb="4">
      <t>ケイセイ</t>
    </rPh>
    <rPh sb="5" eb="7">
      <t>セイカツ</t>
    </rPh>
    <rPh sb="7" eb="9">
      <t>カンキョウ</t>
    </rPh>
    <rPh sb="9" eb="11">
      <t>ホゼン</t>
    </rPh>
    <phoneticPr fontId="5"/>
  </si>
  <si>
    <t>水田貯留・地下水かん養</t>
    <rPh sb="0" eb="2">
      <t>スイデン</t>
    </rPh>
    <rPh sb="2" eb="4">
      <t>チョリュウ</t>
    </rPh>
    <rPh sb="5" eb="8">
      <t>チカスイ</t>
    </rPh>
    <rPh sb="10" eb="11">
      <t>ヨウ</t>
    </rPh>
    <phoneticPr fontId="5"/>
  </si>
  <si>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</si>
  <si>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</si>
  <si>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資源循環</t>
    <rPh sb="0" eb="2">
      <t>シゲン</t>
    </rPh>
    <rPh sb="2" eb="4">
      <t>ジュンカン</t>
    </rPh>
    <phoneticPr fontId="5"/>
  </si>
  <si>
    <t>38 資源循環計画の策定</t>
  </si>
  <si>
    <t>Ｋ.農村環境保全活動</t>
    <phoneticPr fontId="5"/>
  </si>
  <si>
    <t>39 生物の生息状況の把握（生態系保全）</t>
    <rPh sb="3" eb="5">
      <t>セイブツ</t>
    </rPh>
    <rPh sb="6" eb="8">
      <t>セイソク</t>
    </rPh>
    <rPh sb="8" eb="10">
      <t>ジョウキョウ</t>
    </rPh>
    <rPh sb="11" eb="13">
      <t>ハアク</t>
    </rPh>
    <rPh sb="14" eb="17">
      <t>セイタイケイ</t>
    </rPh>
    <rPh sb="17" eb="19">
      <t>ホゼン</t>
    </rPh>
    <phoneticPr fontId="5"/>
  </si>
  <si>
    <t>40 外来種の駆除（生態系保全）</t>
    <rPh sb="3" eb="6">
      <t>ガイライシュ</t>
    </rPh>
    <rPh sb="7" eb="9">
      <t>クジョ</t>
    </rPh>
    <rPh sb="10" eb="13">
      <t>セイタイケイ</t>
    </rPh>
    <rPh sb="13" eb="15">
      <t>ホゼン</t>
    </rPh>
    <phoneticPr fontId="5"/>
  </si>
  <si>
    <t>41 その他（生態系保全）</t>
    <rPh sb="5" eb="6">
      <t>タ</t>
    </rPh>
    <rPh sb="7" eb="10">
      <t>セイタイケイ</t>
    </rPh>
    <rPh sb="10" eb="12">
      <t>ホゼン</t>
    </rPh>
    <phoneticPr fontId="5"/>
  </si>
  <si>
    <t>42 水質モニタリングの実施・記録管理（水質保全）</t>
    <rPh sb="3" eb="5">
      <t>スイシツ</t>
    </rPh>
    <rPh sb="12" eb="14">
      <t>ジッシ</t>
    </rPh>
    <rPh sb="15" eb="17">
      <t>キロク</t>
    </rPh>
    <rPh sb="17" eb="19">
      <t>カンリ</t>
    </rPh>
    <rPh sb="20" eb="22">
      <t>スイシツ</t>
    </rPh>
    <rPh sb="22" eb="24">
      <t>ホゼン</t>
    </rPh>
    <phoneticPr fontId="5"/>
  </si>
  <si>
    <t>43 畑からの土砂流出対策（水質保全）</t>
    <rPh sb="3" eb="4">
      <t>ハタケ</t>
    </rPh>
    <rPh sb="7" eb="9">
      <t>ドシャ</t>
    </rPh>
    <rPh sb="9" eb="11">
      <t>リュウシュツ</t>
    </rPh>
    <rPh sb="11" eb="13">
      <t>タイサク</t>
    </rPh>
    <rPh sb="14" eb="16">
      <t>スイシツ</t>
    </rPh>
    <rPh sb="16" eb="18">
      <t>ホゼン</t>
    </rPh>
    <phoneticPr fontId="5"/>
  </si>
  <si>
    <t>44 その他（水質保全）</t>
    <rPh sb="5" eb="6">
      <t>タ</t>
    </rPh>
    <rPh sb="7" eb="9">
      <t>スイシツ</t>
    </rPh>
    <rPh sb="9" eb="11">
      <t>ホゼン</t>
    </rPh>
    <phoneticPr fontId="5"/>
  </si>
  <si>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5"/>
  </si>
  <si>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5"/>
  </si>
  <si>
    <t>47 その他（景観形成・生活環境保全）</t>
    <rPh sb="5" eb="6">
      <t>タ</t>
    </rPh>
    <rPh sb="7" eb="9">
      <t>ケイカン</t>
    </rPh>
    <rPh sb="9" eb="11">
      <t>ケイセイ</t>
    </rPh>
    <rPh sb="12" eb="14">
      <t>セイカツ</t>
    </rPh>
    <rPh sb="14" eb="16">
      <t>カンキョウ</t>
    </rPh>
    <rPh sb="16" eb="18">
      <t>ホゼン</t>
    </rPh>
    <phoneticPr fontId="5"/>
  </si>
  <si>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5"/>
  </si>
  <si>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5"/>
  </si>
  <si>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5"/>
  </si>
  <si>
    <t>51 啓発・普及活動</t>
    <phoneticPr fontId="3"/>
  </si>
  <si>
    <t>増進活動</t>
    <rPh sb="0" eb="2">
      <t>ゾウシン</t>
    </rPh>
    <rPh sb="2" eb="4">
      <t>カツドウ</t>
    </rPh>
    <phoneticPr fontId="5"/>
  </si>
  <si>
    <t>52 遊休農地の有効活用</t>
  </si>
  <si>
    <t>52　遊休農地の有効活用</t>
    <rPh sb="3" eb="5">
      <t>ユウキュウ</t>
    </rPh>
    <rPh sb="5" eb="7">
      <t>ノウチ</t>
    </rPh>
    <rPh sb="8" eb="10">
      <t>ユウコウ</t>
    </rPh>
    <rPh sb="10" eb="12">
      <t>カツヨウ</t>
    </rPh>
    <phoneticPr fontId="3"/>
  </si>
  <si>
    <t>54 地域住民による直営施工</t>
  </si>
  <si>
    <t>54　地域住民による直営施工</t>
    <rPh sb="3" eb="5">
      <t>チイキ</t>
    </rPh>
    <rPh sb="5" eb="7">
      <t>ジュウミン</t>
    </rPh>
    <rPh sb="10" eb="12">
      <t>チョクエイ</t>
    </rPh>
    <rPh sb="12" eb="14">
      <t>セコウ</t>
    </rPh>
    <phoneticPr fontId="3"/>
  </si>
  <si>
    <t>55 防災・減災力の強化</t>
  </si>
  <si>
    <t>55　防災・減災力の強化</t>
    <rPh sb="3" eb="5">
      <t>ボウサイ</t>
    </rPh>
    <rPh sb="6" eb="7">
      <t>ゲン</t>
    </rPh>
    <rPh sb="7" eb="8">
      <t>サイ</t>
    </rPh>
    <rPh sb="8" eb="9">
      <t>リョク</t>
    </rPh>
    <rPh sb="10" eb="12">
      <t>キョウカ</t>
    </rPh>
    <phoneticPr fontId="3"/>
  </si>
  <si>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</si>
  <si>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</si>
  <si>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</si>
  <si>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</si>
  <si>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</si>
  <si>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3"/>
  </si>
  <si>
    <t>長寿命化</t>
    <rPh sb="0" eb="4">
      <t>チョウジュミョウカ</t>
    </rPh>
    <phoneticPr fontId="5"/>
  </si>
  <si>
    <t>61 水路の補修</t>
  </si>
  <si>
    <t>61　水路の補修</t>
    <rPh sb="3" eb="5">
      <t>スイロ</t>
    </rPh>
    <rPh sb="6" eb="8">
      <t>ホシュウ</t>
    </rPh>
    <phoneticPr fontId="3"/>
  </si>
  <si>
    <t>62 水路の更新等</t>
  </si>
  <si>
    <t>62　水路の更新等</t>
    <rPh sb="3" eb="5">
      <t>スイロ</t>
    </rPh>
    <rPh sb="6" eb="8">
      <t>コウシン</t>
    </rPh>
    <rPh sb="8" eb="9">
      <t>トウ</t>
    </rPh>
    <phoneticPr fontId="3"/>
  </si>
  <si>
    <t>63 農道の補修</t>
  </si>
  <si>
    <t>63　農道の補修</t>
    <rPh sb="3" eb="5">
      <t>ノウドウ</t>
    </rPh>
    <rPh sb="6" eb="8">
      <t>ホシュウ</t>
    </rPh>
    <phoneticPr fontId="3"/>
  </si>
  <si>
    <t>64 農道の更新等</t>
  </si>
  <si>
    <t>64　農道の更新等</t>
    <rPh sb="3" eb="5">
      <t>ノウドウ</t>
    </rPh>
    <rPh sb="6" eb="8">
      <t>コウシン</t>
    </rPh>
    <rPh sb="8" eb="9">
      <t>トウ</t>
    </rPh>
    <phoneticPr fontId="3"/>
  </si>
  <si>
    <t>65 ため池の補修</t>
  </si>
  <si>
    <t>65　ため池の補修</t>
    <rPh sb="5" eb="6">
      <t>イケ</t>
    </rPh>
    <rPh sb="7" eb="9">
      <t>ホシュウ</t>
    </rPh>
    <phoneticPr fontId="3"/>
  </si>
  <si>
    <t>66 ため池（附帯施設）の更新等</t>
  </si>
  <si>
    <t>66　ため池（附帯施設）の更新等</t>
    <rPh sb="5" eb="6">
      <t>イケ</t>
    </rPh>
    <rPh sb="7" eb="9">
      <t>フタイ</t>
    </rPh>
    <rPh sb="9" eb="11">
      <t>シセツ</t>
    </rPh>
    <rPh sb="13" eb="15">
      <t>コウシン</t>
    </rPh>
    <rPh sb="15" eb="16">
      <t>トウ</t>
    </rPh>
    <phoneticPr fontId="3"/>
  </si>
  <si>
    <t>この線より上に行を挿入してください。</t>
  </si>
  <si>
    <t>■</t>
    <phoneticPr fontId="5"/>
  </si>
  <si>
    <t>□</t>
    <phoneticPr fontId="5"/>
  </si>
  <si>
    <t>広域活動組織となるための規模要件を満たさない場合は○</t>
    <phoneticPr fontId="5"/>
  </si>
  <si>
    <t>令和</t>
    <rPh sb="0" eb="2">
      <t>レイワ</t>
    </rPh>
    <phoneticPr fontId="5"/>
  </si>
  <si>
    <t>地域振興立法の適用</t>
    <rPh sb="0" eb="2">
      <t>チイキ</t>
    </rPh>
    <rPh sb="2" eb="4">
      <t>シンコウ</t>
    </rPh>
    <rPh sb="4" eb="6">
      <t>リッポウ</t>
    </rPh>
    <rPh sb="7" eb="9">
      <t>テキヨウ</t>
    </rPh>
    <phoneticPr fontId="5"/>
  </si>
  <si>
    <t>やすらぎ・福祉及び教育機能の活用</t>
    <rPh sb="5" eb="7">
      <t>フクシ</t>
    </rPh>
    <rPh sb="7" eb="8">
      <t>オヨ</t>
    </rPh>
    <rPh sb="9" eb="11">
      <t>キョウイク</t>
    </rPh>
    <rPh sb="11" eb="13">
      <t>キノウ</t>
    </rPh>
    <rPh sb="14" eb="16">
      <t>カツヨウ</t>
    </rPh>
    <phoneticPr fontId="5"/>
  </si>
  <si>
    <t>のうち、6割にあたる</t>
    <phoneticPr fontId="5"/>
  </si>
  <si>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5"/>
  </si>
  <si>
    <t>（２）資源向上支払（共同）</t>
    <rPh sb="3" eb="5">
      <t>シゲン</t>
    </rPh>
    <rPh sb="5" eb="7">
      <t>コウジョウ</t>
    </rPh>
    <rPh sb="7" eb="9">
      <t>シハライ</t>
    </rPh>
    <rPh sb="10" eb="12">
      <t>キョウドウ</t>
    </rPh>
    <phoneticPr fontId="5"/>
  </si>
  <si>
    <t>（３）資源向上支払（長寿命化）</t>
    <rPh sb="3" eb="5">
      <t>シゲン</t>
    </rPh>
    <rPh sb="5" eb="7">
      <t>コウジョウ</t>
    </rPh>
    <rPh sb="7" eb="9">
      <t>シハライ</t>
    </rPh>
    <rPh sb="10" eb="14">
      <t>チョウジュミョウカ</t>
    </rPh>
    <phoneticPr fontId="5"/>
  </si>
  <si>
    <t>指定棚田地域の該当状況</t>
    <rPh sb="0" eb="2">
      <t>シテイ</t>
    </rPh>
    <rPh sb="2" eb="4">
      <t>タナダ</t>
    </rPh>
    <rPh sb="4" eb="6">
      <t>チイキ</t>
    </rPh>
    <rPh sb="7" eb="9">
      <t>ガイトウ</t>
    </rPh>
    <rPh sb="9" eb="11">
      <t>ジョウキョウ</t>
    </rPh>
    <phoneticPr fontId="5"/>
  </si>
  <si>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5"/>
  </si>
  <si>
    <t>重複面積
（多面支払・中山間直払）</t>
    <phoneticPr fontId="5"/>
  </si>
  <si>
    <t>３　事務・組織運営等に関する研修、
　　機械の安全使用に関する研修</t>
    <rPh sb="11" eb="12">
      <t>カン</t>
    </rPh>
    <rPh sb="20" eb="22">
      <t>キカイ</t>
    </rPh>
    <rPh sb="23" eb="25">
      <t>アンゼン</t>
    </rPh>
    <rPh sb="25" eb="27">
      <t>シヨウ</t>
    </rPh>
    <rPh sb="28" eb="29">
      <t>カン</t>
    </rPh>
    <rPh sb="31" eb="33">
      <t>ケンシュウ</t>
    </rPh>
    <phoneticPr fontId="5"/>
  </si>
  <si>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5"/>
  </si>
  <si>
    <t>③－２　あるいは、役員に女性が</t>
    <rPh sb="9" eb="11">
      <t>ヤクイン</t>
    </rPh>
    <rPh sb="12" eb="14">
      <t>ジョセイ</t>
    </rPh>
    <phoneticPr fontId="5"/>
  </si>
  <si>
    <t>③－１、２いずれの場合も、共同活動に参加する構成員の総人数の内訳がわかる名簿（様式自由）を添付してください。</t>
    <phoneticPr fontId="5"/>
  </si>
  <si>
    <t>3 事務・組織運営等に関する研修、機械の安全使用に関する研修</t>
    <phoneticPr fontId="5"/>
  </si>
  <si>
    <t>57 やすらぎ・福祉及び教育機能の活用</t>
    <phoneticPr fontId="5"/>
  </si>
  <si>
    <t>57　やすらぎ・福祉及び教育機能の活用</t>
    <rPh sb="8" eb="10">
      <t>フクシ</t>
    </rPh>
    <rPh sb="10" eb="11">
      <t>オヨ</t>
    </rPh>
    <rPh sb="12" eb="14">
      <t>キョウイク</t>
    </rPh>
    <rPh sb="14" eb="16">
      <t>キノウ</t>
    </rPh>
    <rPh sb="17" eb="19">
      <t>カツヨウ</t>
    </rPh>
    <phoneticPr fontId="3"/>
  </si>
  <si>
    <t>※１　 多面支払の認定農用地面積は、集落が管理する農用地面積を記載する。
※２ 　環境直払に取り組む場合は、Ⅳの４の交付金額の取組面積の合計及び年当たり交付金額上限の合計
         を記載するものとする。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6" eb="98">
      <t>キサイ</t>
    </rPh>
    <phoneticPr fontId="5"/>
  </si>
  <si>
    <t>20．集落外の住民・組織や地域住民との意見交
       換・ワークショップ・交流会の開催</t>
    <rPh sb="3" eb="5">
      <t>シュウラク</t>
    </rPh>
    <rPh sb="5" eb="6">
      <t>ガイ</t>
    </rPh>
    <rPh sb="7" eb="9">
      <t>ジュウミン</t>
    </rPh>
    <rPh sb="10" eb="12">
      <t>ソシキ</t>
    </rPh>
    <rPh sb="13" eb="15">
      <t>チイキ</t>
    </rPh>
    <rPh sb="15" eb="17">
      <t>ジュウミン</t>
    </rPh>
    <rPh sb="19" eb="21">
      <t>イケン</t>
    </rPh>
    <rPh sb="21" eb="22">
      <t>コウ</t>
    </rPh>
    <rPh sb="30" eb="31">
      <t>カン</t>
    </rPh>
    <rPh sb="40" eb="43">
      <t>コウリュウカイ</t>
    </rPh>
    <rPh sb="44" eb="46">
      <t>カイサイ</t>
    </rPh>
    <phoneticPr fontId="5"/>
  </si>
  <si>
    <t>21．地域住民等に対する意向調査、地
       域住民等との集落内調査</t>
    <rPh sb="3" eb="5">
      <t>チイキ</t>
    </rPh>
    <rPh sb="5" eb="7">
      <t>ジュウミン</t>
    </rPh>
    <rPh sb="7" eb="8">
      <t>トウ</t>
    </rPh>
    <rPh sb="9" eb="10">
      <t>タイ</t>
    </rPh>
    <rPh sb="12" eb="14">
      <t>イコウ</t>
    </rPh>
    <rPh sb="14" eb="16">
      <t>チョウサ</t>
    </rPh>
    <rPh sb="17" eb="18">
      <t>チ</t>
    </rPh>
    <rPh sb="26" eb="27">
      <t>イキ</t>
    </rPh>
    <rPh sb="27" eb="28">
      <t>ミン</t>
    </rPh>
    <rPh sb="28" eb="29">
      <t>トウ</t>
    </rPh>
    <rPh sb="31" eb="33">
      <t>シュウラク</t>
    </rPh>
    <rPh sb="33" eb="34">
      <t>ナイ</t>
    </rPh>
    <rPh sb="34" eb="36">
      <t>チョウサ</t>
    </rPh>
    <phoneticPr fontId="5"/>
  </si>
  <si>
    <r>
      <t>③</t>
    </r>
    <r>
      <rPr>
        <sz val="9.5"/>
        <rFont val="HG丸ｺﾞｼｯｸM-PRO"/>
        <family val="3"/>
        <charset val="128"/>
      </rPr>
      <t>地域外の経営体との協力・役割分担による保全管理</t>
    </r>
    <phoneticPr fontId="5"/>
  </si>
  <si>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5"/>
  </si>
  <si>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5"/>
  </si>
  <si>
    <t>　個人</t>
    <phoneticPr fontId="5"/>
  </si>
  <si>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○共同活動に参加する構成員の総人数（※）の８割以上が参加する実践活動を行うこと、あるいは女性役員が２名以上の組織で構成員の総人数の６割以上が参加する実践活動を複数回行うこと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21" eb="123">
      <t>ジョセイ</t>
    </rPh>
    <rPh sb="123" eb="125">
      <t>ヤクイン</t>
    </rPh>
    <rPh sb="127" eb="128">
      <t>メイ</t>
    </rPh>
    <rPh sb="128" eb="130">
      <t>イジョウ</t>
    </rPh>
    <rPh sb="131" eb="133">
      <t>ソシキ</t>
    </rPh>
    <rPh sb="134" eb="137">
      <t>コウセイイン</t>
    </rPh>
    <rPh sb="138" eb="141">
      <t>ソウニンズウ</t>
    </rPh>
    <rPh sb="143" eb="144">
      <t>ワリ</t>
    </rPh>
    <rPh sb="144" eb="146">
      <t>イジョウ</t>
    </rPh>
    <rPh sb="147" eb="149">
      <t>サンカ</t>
    </rPh>
    <rPh sb="151" eb="153">
      <t>ジッセン</t>
    </rPh>
    <rPh sb="153" eb="155">
      <t>カツドウ</t>
    </rPh>
    <rPh sb="165" eb="168">
      <t>コウセイイン</t>
    </rPh>
    <phoneticPr fontId="5"/>
  </si>
  <si>
    <t>全対象農用地面積</t>
    <rPh sb="0" eb="1">
      <t>ゼン</t>
    </rPh>
    <rPh sb="1" eb="3">
      <t>タイショウ</t>
    </rPh>
    <rPh sb="3" eb="6">
      <t>ノウヨウチ</t>
    </rPh>
    <rPh sb="6" eb="8">
      <t>メンセキ</t>
    </rPh>
    <phoneticPr fontId="5"/>
  </si>
  <si>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5"/>
  </si>
  <si>
    <t>年度</t>
    <rPh sb="0" eb="2">
      <t>ネンド</t>
    </rPh>
    <phoneticPr fontId="5"/>
  </si>
  <si>
    <t>活動組織名称：</t>
    <rPh sb="0" eb="2">
      <t>カツドウ</t>
    </rPh>
    <rPh sb="2" eb="4">
      <t>ソシキ</t>
    </rPh>
    <rPh sb="4" eb="6">
      <t>メイショウ</t>
    </rPh>
    <phoneticPr fontId="5"/>
  </si>
  <si>
    <t>ｂ　実施計画</t>
    <rPh sb="2" eb="4">
      <t>ジッシ</t>
    </rPh>
    <rPh sb="4" eb="6">
      <t>ケイカク</t>
    </rPh>
    <phoneticPr fontId="5"/>
  </si>
  <si>
    <t>年度</t>
    <rPh sb="0" eb="2">
      <t>ネンド</t>
    </rPh>
    <phoneticPr fontId="5"/>
  </si>
  <si>
    <t>年当たりの
加算額</t>
    <rPh sb="0" eb="1">
      <t>ネン</t>
    </rPh>
    <rPh sb="1" eb="2">
      <t>ア</t>
    </rPh>
    <rPh sb="6" eb="8">
      <t>カサン</t>
    </rPh>
    <rPh sb="8" eb="9">
      <t>ガク</t>
    </rPh>
    <phoneticPr fontId="5"/>
  </si>
  <si>
    <t>年次計画・実施体制等</t>
    <rPh sb="0" eb="2">
      <t>ネンジ</t>
    </rPh>
    <rPh sb="2" eb="4">
      <t>ケイカク</t>
    </rPh>
    <rPh sb="5" eb="7">
      <t>ジッシ</t>
    </rPh>
    <rPh sb="7" eb="9">
      <t>タイセイ</t>
    </rPh>
    <rPh sb="9" eb="10">
      <t>ナド</t>
    </rPh>
    <phoneticPr fontId="5"/>
  </si>
  <si>
    <t>d　活動実施区域位置図</t>
    <rPh sb="2" eb="4">
      <t>カツドウ</t>
    </rPh>
    <rPh sb="4" eb="6">
      <t>ジッシ</t>
    </rPh>
    <rPh sb="6" eb="8">
      <t>クイキ</t>
    </rPh>
    <rPh sb="8" eb="10">
      <t>イチ</t>
    </rPh>
    <rPh sb="10" eb="11">
      <t>ズ</t>
    </rPh>
    <phoneticPr fontId="5"/>
  </si>
  <si>
    <t>うち、実施面積</t>
    <rPh sb="3" eb="5">
      <t>ジッシ</t>
    </rPh>
    <rPh sb="5" eb="7">
      <t>メンセキ</t>
    </rPh>
    <phoneticPr fontId="5"/>
  </si>
  <si>
    <t>a　実施期間</t>
    <rPh sb="2" eb="4">
      <t>ジッシ</t>
    </rPh>
    <rPh sb="4" eb="6">
      <t>キカン</t>
    </rPh>
    <phoneticPr fontId="5"/>
  </si>
  <si>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5"/>
  </si>
  <si>
    <t>田んぼダム実施区域位置図</t>
    <rPh sb="0" eb="1">
      <t>タ</t>
    </rPh>
    <rPh sb="5" eb="7">
      <t>ジッシ</t>
    </rPh>
    <rPh sb="7" eb="9">
      <t>クイキ</t>
    </rPh>
    <rPh sb="9" eb="11">
      <t>イチ</t>
    </rPh>
    <rPh sb="11" eb="12">
      <t>ズ</t>
    </rPh>
    <phoneticPr fontId="5"/>
  </si>
  <si>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5"/>
  </si>
  <si>
    <t>集落名</t>
    <rPh sb="0" eb="2">
      <t>シュウラク</t>
    </rPh>
    <rPh sb="2" eb="3">
      <t>メイ</t>
    </rPh>
    <phoneticPr fontId="5"/>
  </si>
  <si>
    <t>実施面積の
割合</t>
    <phoneticPr fontId="5"/>
  </si>
  <si>
    <t>対象農用地面積</t>
    <phoneticPr fontId="5"/>
  </si>
  <si>
    <t>活動区分</t>
    <rPh sb="0" eb="2">
      <t>カツドウ</t>
    </rPh>
    <rPh sb="2" eb="4">
      <t>クブン</t>
    </rPh>
    <phoneticPr fontId="5"/>
  </si>
  <si>
    <t>２）今後、地域で取り組んでいくべき保全管理の内容を①～⑤から1項目以上選んでください。</t>
    <phoneticPr fontId="5"/>
  </si>
  <si>
    <t>（別添３）</t>
    <rPh sb="1" eb="3">
      <t>ベッテン</t>
    </rPh>
    <phoneticPr fontId="5"/>
  </si>
  <si>
    <t>開始年度</t>
    <rPh sb="0" eb="2">
      <t>カイシ</t>
    </rPh>
    <rPh sb="2" eb="4">
      <t>ネンド</t>
    </rPh>
    <phoneticPr fontId="5"/>
  </si>
  <si>
    <t>最終年度</t>
    <rPh sb="0" eb="2">
      <t>サイシュウ</t>
    </rPh>
    <rPh sb="2" eb="4">
      <t>ネンド</t>
    </rPh>
    <phoneticPr fontId="5"/>
  </si>
  <si>
    <t>別添３「田んぼダム実施区域位置図」のとおり</t>
    <rPh sb="0" eb="2">
      <t>ベッテン</t>
    </rPh>
    <rPh sb="4" eb="5">
      <t>タ</t>
    </rPh>
    <rPh sb="9" eb="11">
      <t>ジッシ</t>
    </rPh>
    <rPh sb="11" eb="13">
      <t>クイキ</t>
    </rPh>
    <rPh sb="13" eb="15">
      <t>イチ</t>
    </rPh>
    <rPh sb="15" eb="16">
      <t>ズ</t>
    </rPh>
    <phoneticPr fontId="5"/>
  </si>
  <si>
    <t>　※なお、別添１「実施区域位置図」に田んぼダム実施区域位置を記載している場合、別添３は省略できる。</t>
    <rPh sb="39" eb="41">
      <t>ベッテン</t>
    </rPh>
    <phoneticPr fontId="5"/>
  </si>
  <si>
    <t>○年○月○日</t>
    <rPh sb="1" eb="2">
      <t>ネン</t>
    </rPh>
    <rPh sb="3" eb="4">
      <t>ガツ</t>
    </rPh>
    <rPh sb="5" eb="6">
      <t>ニチ</t>
    </rPh>
    <phoneticPr fontId="5"/>
  </si>
  <si>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5"/>
  </si>
  <si>
    <t>53 鳥獣被害防止対策及び環境改善活動の強化</t>
    <rPh sb="3" eb="5">
      <t>チョウジュウ</t>
    </rPh>
    <rPh sb="5" eb="7">
      <t>ヒガイ</t>
    </rPh>
    <rPh sb="7" eb="9">
      <t>ボウシ</t>
    </rPh>
    <rPh sb="9" eb="11">
      <t>タイサク</t>
    </rPh>
    <rPh sb="11" eb="12">
      <t>オヨ</t>
    </rPh>
    <phoneticPr fontId="5"/>
  </si>
  <si>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rPh sb="14" eb="16">
      <t>カツドウ</t>
    </rPh>
    <rPh sb="17" eb="19">
      <t>キョウカ</t>
    </rPh>
    <phoneticPr fontId="5"/>
  </si>
  <si>
    <t>（様式第１－３号）</t>
    <rPh sb="1" eb="3">
      <t>ヨウシキ</t>
    </rPh>
    <phoneticPr fontId="5"/>
  </si>
  <si>
    <t>３）２）で選んだ内容に取り組むため、今後進めていく活動の方向性を①～⑦から1項目以上選んでください。</t>
    <rPh sb="5" eb="6">
      <t>エラ</t>
    </rPh>
    <rPh sb="8" eb="10">
      <t>ナイヨウ</t>
    </rPh>
    <rPh sb="11" eb="12">
      <t>ト</t>
    </rPh>
    <rPh sb="13" eb="14">
      <t>ク</t>
    </rPh>
    <rPh sb="18" eb="20">
      <t>コンゴ</t>
    </rPh>
    <rPh sb="20" eb="21">
      <t>スス</t>
    </rPh>
    <rPh sb="30" eb="31">
      <t>セイ</t>
    </rPh>
    <phoneticPr fontId="5"/>
  </si>
  <si>
    <t>４） ２）で選んだ内容に取り組むため、毎年実践する活動を17～23から1項目以上選んでください。</t>
    <rPh sb="19" eb="21">
      <t>マイトシ</t>
    </rPh>
    <rPh sb="21" eb="23">
      <t>ジッセン</t>
    </rPh>
    <phoneticPr fontId="5"/>
  </si>
  <si>
    <t>前年度又は変更前の活動</t>
    <rPh sb="0" eb="3">
      <t>ゼンネンド</t>
    </rPh>
    <rPh sb="3" eb="4">
      <t>マタ</t>
    </rPh>
    <rPh sb="5" eb="7">
      <t>ヘンコウ</t>
    </rPh>
    <rPh sb="7" eb="8">
      <t>マエ</t>
    </rPh>
    <phoneticPr fontId="5"/>
  </si>
  <si>
    <t>集計用の市町村コード一覧表</t>
    <rPh sb="0" eb="2">
      <t>シュウケイ</t>
    </rPh>
    <rPh sb="2" eb="3">
      <t>ヨウ</t>
    </rPh>
    <rPh sb="4" eb="7">
      <t>シチョウソン</t>
    </rPh>
    <rPh sb="10" eb="12">
      <t>イチラン</t>
    </rPh>
    <rPh sb="12" eb="13">
      <t>ヒョウ</t>
    </rPh>
    <phoneticPr fontId="5"/>
  </si>
  <si>
    <t>市町村コード</t>
    <rPh sb="0" eb="3">
      <t>シチョウソン</t>
    </rPh>
    <phoneticPr fontId="5"/>
  </si>
  <si>
    <t>市町村の確認用様式</t>
    <rPh sb="0" eb="3">
      <t>シチョウソン</t>
    </rPh>
    <rPh sb="4" eb="6">
      <t>カクニン</t>
    </rPh>
    <rPh sb="6" eb="7">
      <t>ヨウ</t>
    </rPh>
    <rPh sb="7" eb="9">
      <t>ヨウシキ</t>
    </rPh>
    <phoneticPr fontId="5"/>
  </si>
  <si>
    <t>別記3-1(3)</t>
    <rPh sb="0" eb="2">
      <t>ベッキ</t>
    </rPh>
    <phoneticPr fontId="5"/>
  </si>
  <si>
    <t>別記3-1(2)</t>
    <rPh sb="0" eb="2">
      <t>ベッキ</t>
    </rPh>
    <phoneticPr fontId="5"/>
  </si>
  <si>
    <t>別記3-1(1)</t>
    <rPh sb="0" eb="2">
      <t>ベッキ</t>
    </rPh>
    <phoneticPr fontId="5"/>
  </si>
  <si>
    <t>市町村が都道府県に報告する様式</t>
    <rPh sb="0" eb="3">
      <t>シチョウソン</t>
    </rPh>
    <rPh sb="4" eb="8">
      <t>トドウフケン</t>
    </rPh>
    <rPh sb="9" eb="11">
      <t>ホウコク</t>
    </rPh>
    <rPh sb="13" eb="15">
      <t>ヨウシキ</t>
    </rPh>
    <phoneticPr fontId="5"/>
  </si>
  <si>
    <t>市町村用</t>
    <rPh sb="0" eb="3">
      <t>シチョウソン</t>
    </rPh>
    <rPh sb="3" eb="4">
      <t>ヨウ</t>
    </rPh>
    <phoneticPr fontId="5"/>
  </si>
  <si>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5"/>
  </si>
  <si>
    <t>選択肢</t>
    <rPh sb="0" eb="3">
      <t>センタクシ</t>
    </rPh>
    <phoneticPr fontId="5"/>
  </si>
  <si>
    <t>提出の必要性</t>
    <rPh sb="0" eb="2">
      <t>テイシュツ</t>
    </rPh>
    <rPh sb="3" eb="5">
      <t>ヒツヨウ</t>
    </rPh>
    <rPh sb="5" eb="6">
      <t>セイ</t>
    </rPh>
    <phoneticPr fontId="5"/>
  </si>
  <si>
    <t>シート名</t>
    <rPh sb="3" eb="4">
      <t>メイ</t>
    </rPh>
    <phoneticPr fontId="5"/>
  </si>
  <si>
    <t>４．その他のシート（活動組織の方は入力不要です）</t>
    <rPh sb="4" eb="5">
      <t>タ</t>
    </rPh>
    <rPh sb="10" eb="12">
      <t>カツドウ</t>
    </rPh>
    <rPh sb="12" eb="14">
      <t>ソシキ</t>
    </rPh>
    <rPh sb="15" eb="16">
      <t>カタ</t>
    </rPh>
    <rPh sb="17" eb="19">
      <t>ニュウリョク</t>
    </rPh>
    <rPh sb="19" eb="21">
      <t>フヨウ</t>
    </rPh>
    <phoneticPr fontId="5"/>
  </si>
  <si>
    <t>活動記録に記載する取組の番号表（詳細版）</t>
    <rPh sb="0" eb="2">
      <t>カツドウ</t>
    </rPh>
    <rPh sb="2" eb="4">
      <t>キロク</t>
    </rPh>
    <rPh sb="5" eb="7">
      <t>キサイ</t>
    </rPh>
    <rPh sb="9" eb="11">
      <t>トリクミ</t>
    </rPh>
    <rPh sb="12" eb="14">
      <t>バンゴウ</t>
    </rPh>
    <rPh sb="14" eb="15">
      <t>ヒョウ</t>
    </rPh>
    <rPh sb="16" eb="18">
      <t>ショウサイ</t>
    </rPh>
    <rPh sb="18" eb="19">
      <t>バン</t>
    </rPh>
    <phoneticPr fontId="5"/>
  </si>
  <si>
    <t>取組番号表</t>
    <rPh sb="0" eb="2">
      <t>トリクミ</t>
    </rPh>
    <rPh sb="2" eb="4">
      <t>バンゴウ</t>
    </rPh>
    <rPh sb="4" eb="5">
      <t>ヒョウ</t>
    </rPh>
    <phoneticPr fontId="5"/>
  </si>
  <si>
    <t>活動記録に記載する取組の番号早見表</t>
    <rPh sb="0" eb="2">
      <t>カツドウ</t>
    </rPh>
    <rPh sb="2" eb="4">
      <t>キロク</t>
    </rPh>
    <rPh sb="5" eb="7">
      <t>キサイ</t>
    </rPh>
    <rPh sb="9" eb="11">
      <t>トリクミ</t>
    </rPh>
    <rPh sb="12" eb="14">
      <t>バンゴウ</t>
    </rPh>
    <rPh sb="14" eb="16">
      <t>ハヤミ</t>
    </rPh>
    <rPh sb="16" eb="17">
      <t>ヒョウ</t>
    </rPh>
    <phoneticPr fontId="5"/>
  </si>
  <si>
    <t>取組番号早見表</t>
    <rPh sb="0" eb="1">
      <t>ト</t>
    </rPh>
    <rPh sb="1" eb="2">
      <t>ク</t>
    </rPh>
    <rPh sb="2" eb="4">
      <t>バンゴウ</t>
    </rPh>
    <rPh sb="4" eb="7">
      <t>ハヤミヒョウ</t>
    </rPh>
    <phoneticPr fontId="5"/>
  </si>
  <si>
    <t>３．取組番号表</t>
    <rPh sb="2" eb="3">
      <t>ト</t>
    </rPh>
    <rPh sb="3" eb="4">
      <t>ク</t>
    </rPh>
    <rPh sb="4" eb="6">
      <t>バンゴウ</t>
    </rPh>
    <rPh sb="6" eb="7">
      <t>ヒョウ</t>
    </rPh>
    <phoneticPr fontId="5"/>
  </si>
  <si>
    <t>必要に応じて</t>
    <rPh sb="0" eb="2">
      <t>ヒツヨウ</t>
    </rPh>
    <rPh sb="3" eb="4">
      <t>オウ</t>
    </rPh>
    <phoneticPr fontId="5"/>
  </si>
  <si>
    <t>持越金の使用予定表</t>
    <rPh sb="0" eb="2">
      <t>モチコシ</t>
    </rPh>
    <rPh sb="2" eb="3">
      <t>カネ</t>
    </rPh>
    <rPh sb="4" eb="6">
      <t>シヨウ</t>
    </rPh>
    <rPh sb="6" eb="8">
      <t>ヨテイ</t>
    </rPh>
    <rPh sb="8" eb="9">
      <t>ヒョウ</t>
    </rPh>
    <phoneticPr fontId="5"/>
  </si>
  <si>
    <t>様式第1-8号 実施状況報告書</t>
    <rPh sb="2" eb="3">
      <t>ダイ</t>
    </rPh>
    <phoneticPr fontId="5"/>
  </si>
  <si>
    <t>必須</t>
    <rPh sb="0" eb="2">
      <t>ヒッス</t>
    </rPh>
    <phoneticPr fontId="5"/>
  </si>
  <si>
    <t>報告書</t>
    <rPh sb="0" eb="3">
      <t>ホウコクショ</t>
    </rPh>
    <phoneticPr fontId="5"/>
  </si>
  <si>
    <t>様式第1-7号 金銭出納簿</t>
    <rPh sb="2" eb="3">
      <t>ダイ</t>
    </rPh>
    <phoneticPr fontId="5"/>
  </si>
  <si>
    <t>金銭出納簿</t>
    <rPh sb="0" eb="2">
      <t>キンセン</t>
    </rPh>
    <rPh sb="2" eb="5">
      <t>スイトウボ</t>
    </rPh>
    <phoneticPr fontId="5"/>
  </si>
  <si>
    <t>様式第1-6号 活動記録 ※農地維持支払のみに取り組む場合、提出不要</t>
    <rPh sb="0" eb="2">
      <t>ヨウシキ</t>
    </rPh>
    <rPh sb="2" eb="3">
      <t>ダイ</t>
    </rPh>
    <rPh sb="6" eb="7">
      <t>ゴウ</t>
    </rPh>
    <rPh sb="14" eb="16">
      <t>ノウチ</t>
    </rPh>
    <rPh sb="16" eb="18">
      <t>イジ</t>
    </rPh>
    <rPh sb="18" eb="20">
      <t>シハライ</t>
    </rPh>
    <rPh sb="23" eb="24">
      <t>ト</t>
    </rPh>
    <rPh sb="25" eb="26">
      <t>ク</t>
    </rPh>
    <rPh sb="27" eb="29">
      <t>バアイ</t>
    </rPh>
    <rPh sb="30" eb="32">
      <t>テイシュツ</t>
    </rPh>
    <rPh sb="32" eb="34">
      <t>フヨウ</t>
    </rPh>
    <phoneticPr fontId="5"/>
  </si>
  <si>
    <t>必須に応じて</t>
    <rPh sb="0" eb="2">
      <t>ヒッス</t>
    </rPh>
    <rPh sb="3" eb="4">
      <t>オウ</t>
    </rPh>
    <phoneticPr fontId="5"/>
  </si>
  <si>
    <t>活動記録</t>
    <rPh sb="0" eb="2">
      <t>カツドウ</t>
    </rPh>
    <rPh sb="2" eb="4">
      <t>キロク</t>
    </rPh>
    <phoneticPr fontId="5"/>
  </si>
  <si>
    <t>書類名</t>
    <rPh sb="0" eb="2">
      <t>ショルイ</t>
    </rPh>
    <rPh sb="2" eb="3">
      <t>メイ</t>
    </rPh>
    <phoneticPr fontId="5"/>
  </si>
  <si>
    <t>２．実施状況の報告時に提出するもの</t>
    <rPh sb="2" eb="4">
      <t>ジッシ</t>
    </rPh>
    <rPh sb="4" eb="6">
      <t>ジョウキョウ</t>
    </rPh>
    <rPh sb="7" eb="9">
      <t>ホウコク</t>
    </rPh>
    <rPh sb="9" eb="10">
      <t>ジ</t>
    </rPh>
    <rPh sb="11" eb="13">
      <t>テイシュツ</t>
    </rPh>
    <phoneticPr fontId="5"/>
  </si>
  <si>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5"/>
  </si>
  <si>
    <t>別ファイル</t>
    <rPh sb="0" eb="1">
      <t>ベツ</t>
    </rPh>
    <phoneticPr fontId="5"/>
  </si>
  <si>
    <t>様式第1-5号 工事に関する確認書</t>
    <rPh sb="0" eb="2">
      <t>ヨウシキ</t>
    </rPh>
    <rPh sb="2" eb="3">
      <t>ダイ</t>
    </rPh>
    <rPh sb="6" eb="7">
      <t>ゴウ</t>
    </rPh>
    <phoneticPr fontId="5"/>
  </si>
  <si>
    <t>工事確認書</t>
    <rPh sb="0" eb="2">
      <t>コウジ</t>
    </rPh>
    <rPh sb="2" eb="5">
      <t>カクニンショ</t>
    </rPh>
    <phoneticPr fontId="5"/>
  </si>
  <si>
    <t>様式第1-4号 長寿命化整備計画書</t>
    <rPh sb="0" eb="2">
      <t>ヨウシキ</t>
    </rPh>
    <rPh sb="2" eb="3">
      <t>ダイ</t>
    </rPh>
    <rPh sb="6" eb="7">
      <t>ゴウ</t>
    </rPh>
    <rPh sb="8" eb="12">
      <t>チョウジュミョウカ</t>
    </rPh>
    <rPh sb="12" eb="14">
      <t>セイビ</t>
    </rPh>
    <rPh sb="14" eb="17">
      <t>ケイカクショ</t>
    </rPh>
    <phoneticPr fontId="5"/>
  </si>
  <si>
    <t>長寿命化整備計画</t>
    <rPh sb="0" eb="4">
      <t>チョウジュミョウカ</t>
    </rPh>
    <rPh sb="4" eb="6">
      <t>セイビ</t>
    </rPh>
    <rPh sb="6" eb="8">
      <t>ケイカク</t>
    </rPh>
    <phoneticPr fontId="5"/>
  </si>
  <si>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5"/>
  </si>
  <si>
    <t>活動組織の規約別紙（構成員一覧）</t>
    <rPh sb="0" eb="2">
      <t>カツドウ</t>
    </rPh>
    <rPh sb="2" eb="4">
      <t>ソシキ</t>
    </rPh>
    <rPh sb="5" eb="7">
      <t>キヤク</t>
    </rPh>
    <rPh sb="7" eb="9">
      <t>ベッシ</t>
    </rPh>
    <rPh sb="10" eb="13">
      <t>コウセイイン</t>
    </rPh>
    <rPh sb="13" eb="15">
      <t>イチラン</t>
    </rPh>
    <phoneticPr fontId="5"/>
  </si>
  <si>
    <t>必須（どちらかを提出）</t>
    <rPh sb="0" eb="2">
      <t>ヒッス</t>
    </rPh>
    <rPh sb="8" eb="10">
      <t>テイシュツ</t>
    </rPh>
    <phoneticPr fontId="5"/>
  </si>
  <si>
    <t>様式第1-3号別紙１別添３　田んぼダム実施区域位置図</t>
    <rPh sb="0" eb="2">
      <t>ヨウシキ</t>
    </rPh>
    <rPh sb="2" eb="3">
      <t>ダイ</t>
    </rPh>
    <rPh sb="6" eb="7">
      <t>ゴウ</t>
    </rPh>
    <rPh sb="7" eb="9">
      <t>ベッシ</t>
    </rPh>
    <rPh sb="10" eb="12">
      <t>ベッテン</t>
    </rPh>
    <rPh sb="14" eb="15">
      <t>タ</t>
    </rPh>
    <rPh sb="19" eb="21">
      <t>ジッシ</t>
    </rPh>
    <rPh sb="21" eb="23">
      <t>クイキ</t>
    </rPh>
    <rPh sb="23" eb="25">
      <t>イチ</t>
    </rPh>
    <rPh sb="25" eb="26">
      <t>ズ</t>
    </rPh>
    <phoneticPr fontId="5"/>
  </si>
  <si>
    <t>田んぼダム位置図</t>
    <rPh sb="0" eb="1">
      <t>タ</t>
    </rPh>
    <rPh sb="5" eb="7">
      <t>イチ</t>
    </rPh>
    <rPh sb="7" eb="8">
      <t>ズ</t>
    </rPh>
    <phoneticPr fontId="5"/>
  </si>
  <si>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5"/>
  </si>
  <si>
    <t>位置図</t>
    <rPh sb="0" eb="2">
      <t>イチ</t>
    </rPh>
    <rPh sb="2" eb="3">
      <t>ズ</t>
    </rPh>
    <phoneticPr fontId="5"/>
  </si>
  <si>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5"/>
  </si>
  <si>
    <t>　加算措置</t>
    <rPh sb="1" eb="3">
      <t>カサン</t>
    </rPh>
    <rPh sb="3" eb="5">
      <t>ソチ</t>
    </rPh>
    <phoneticPr fontId="5"/>
  </si>
  <si>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5"/>
  </si>
  <si>
    <t>活動計画書</t>
    <rPh sb="0" eb="2">
      <t>カツドウ</t>
    </rPh>
    <rPh sb="2" eb="5">
      <t>ケイカクショ</t>
    </rPh>
    <phoneticPr fontId="5"/>
  </si>
  <si>
    <t>様式第1-3号 農業の有する多面的機能の発揮の促進に関する活動計画書</t>
    <rPh sb="0" eb="2">
      <t>ヨウシキ</t>
    </rPh>
    <rPh sb="2" eb="3">
      <t>ダイ</t>
    </rPh>
    <rPh sb="6" eb="7">
      <t>ゴウ</t>
    </rPh>
    <rPh sb="8" eb="10">
      <t>ノウギョウ</t>
    </rPh>
    <phoneticPr fontId="5"/>
  </si>
  <si>
    <t>様式１－３号</t>
    <rPh sb="0" eb="2">
      <t>ヨウシキ</t>
    </rPh>
    <rPh sb="5" eb="6">
      <t>ゴウ</t>
    </rPh>
    <phoneticPr fontId="5"/>
  </si>
  <si>
    <t>様式第1-2号 多面的機能発揮促進事業に関する計画</t>
    <rPh sb="0" eb="2">
      <t>ヨウシキ</t>
    </rPh>
    <rPh sb="2" eb="3">
      <t>ダイ</t>
    </rPh>
    <rPh sb="6" eb="7">
      <t>ゴウ</t>
    </rPh>
    <phoneticPr fontId="5"/>
  </si>
  <si>
    <t>様式１－２号</t>
    <rPh sb="0" eb="2">
      <t>ヨウシキ</t>
    </rPh>
    <rPh sb="5" eb="6">
      <t>ゴウ</t>
    </rPh>
    <phoneticPr fontId="5"/>
  </si>
  <si>
    <t>様式第1-1号 多面的機能発揮促進事業に関する計画の認定の申請について</t>
    <rPh sb="0" eb="2">
      <t>ヨウシキ</t>
    </rPh>
    <rPh sb="2" eb="3">
      <t>ダイ</t>
    </rPh>
    <rPh sb="6" eb="7">
      <t>ゴウ</t>
    </rPh>
    <phoneticPr fontId="5"/>
  </si>
  <si>
    <t>様式１－１号</t>
    <rPh sb="0" eb="2">
      <t>ヨウシキ</t>
    </rPh>
    <rPh sb="5" eb="6">
      <t>ゴウ</t>
    </rPh>
    <phoneticPr fontId="5"/>
  </si>
  <si>
    <t>１．事業計画の申請時に提出するもの</t>
    <rPh sb="2" eb="4">
      <t>ジギョウ</t>
    </rPh>
    <rPh sb="4" eb="6">
      <t>ケイカク</t>
    </rPh>
    <rPh sb="7" eb="9">
      <t>シンセイ</t>
    </rPh>
    <rPh sb="9" eb="10">
      <t>トキ</t>
    </rPh>
    <rPh sb="11" eb="13">
      <t>テイシュツ</t>
    </rPh>
    <phoneticPr fontId="5"/>
  </si>
  <si>
    <t>★提出書類と各シートの説明</t>
    <rPh sb="1" eb="3">
      <t>テイシュツ</t>
    </rPh>
    <rPh sb="3" eb="5">
      <t>ショルイ</t>
    </rPh>
    <rPh sb="6" eb="7">
      <t>カク</t>
    </rPh>
    <rPh sb="11" eb="13">
      <t>セツメイ</t>
    </rPh>
    <phoneticPr fontId="5"/>
  </si>
  <si>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5"/>
  </si>
  <si>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5"/>
  </si>
  <si>
    <t>・活動組織の方が入力するセルには、この色が塗ってあります。</t>
    <rPh sb="1" eb="3">
      <t>カツドウ</t>
    </rPh>
    <rPh sb="3" eb="5">
      <t>ソシキ</t>
    </rPh>
    <rPh sb="6" eb="7">
      <t>カタ</t>
    </rPh>
    <rPh sb="8" eb="10">
      <t>ニュウリョク</t>
    </rPh>
    <phoneticPr fontId="5"/>
  </si>
  <si>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5"/>
  </si>
  <si>
    <t>・様式1-1号シートから順番に入力してください。</t>
    <rPh sb="1" eb="3">
      <t>ヨウシキ</t>
    </rPh>
    <rPh sb="6" eb="7">
      <t>ゴウ</t>
    </rPh>
    <phoneticPr fontId="5"/>
  </si>
  <si>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5"/>
  </si>
  <si>
    <t>代表者住所</t>
    <rPh sb="0" eb="3">
      <t>ダイヒョウシャ</t>
    </rPh>
    <rPh sb="3" eb="5">
      <t>ジュウショ</t>
    </rPh>
    <phoneticPr fontId="5"/>
  </si>
  <si>
    <t>代表者名</t>
    <rPh sb="0" eb="3">
      <t>ダイヒョウシャ</t>
    </rPh>
    <rPh sb="3" eb="4">
      <t>メイ</t>
    </rPh>
    <phoneticPr fontId="5"/>
  </si>
  <si>
    <t>対象組織名</t>
    <rPh sb="0" eb="2">
      <t>タイショウ</t>
    </rPh>
    <rPh sb="2" eb="5">
      <t>ソシキメイ</t>
    </rPh>
    <phoneticPr fontId="5"/>
  </si>
  <si>
    <t>　←　「市町村」まで記入してください。</t>
    <rPh sb="4" eb="7">
      <t>シチョウソン</t>
    </rPh>
    <phoneticPr fontId="5"/>
  </si>
  <si>
    <t>市町村名</t>
    <rPh sb="0" eb="4">
      <t>シチョウソンメイ</t>
    </rPh>
    <phoneticPr fontId="5"/>
  </si>
  <si>
    <t>　←　「都道府県」まで記入してください。</t>
    <rPh sb="4" eb="8">
      <t>トドウフケン</t>
    </rPh>
    <rPh sb="11" eb="13">
      <t>キニュウ</t>
    </rPh>
    <phoneticPr fontId="5"/>
  </si>
  <si>
    <t>都道府県名</t>
    <rPh sb="0" eb="4">
      <t>トドウフケン</t>
    </rPh>
    <rPh sb="4" eb="5">
      <t>メイ</t>
    </rPh>
    <phoneticPr fontId="5"/>
  </si>
  <si>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5"/>
  </si>
  <si>
    <r>
      <t>　</t>
    </r>
    <r>
      <rPr>
        <sz val="11"/>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5"/>
  </si>
  <si>
    <t>加算措置</t>
    <rPh sb="0" eb="2">
      <t>カサン</t>
    </rPh>
    <rPh sb="2" eb="4">
      <t>ソチ</t>
    </rPh>
    <phoneticPr fontId="5"/>
  </si>
  <si>
    <t>・色が塗られているマスがありますが、これはパソコンで作成する方向けの目印です。
　色にかかわらず、必要な項目を記入してください。</t>
    <phoneticPr fontId="5"/>
  </si>
  <si>
    <t>・画面下の様式名を選択すると、入力する様式を切り替えることができます。
　左下の◀▶をクリックすることで、隠れている様式を表示させることができます。</t>
    <phoneticPr fontId="5"/>
  </si>
  <si>
    <t>★注意事項（手書きで様式を作成する場合）</t>
    <rPh sb="1" eb="3">
      <t>チュウイ</t>
    </rPh>
    <rPh sb="3" eb="5">
      <t>ジコウ</t>
    </rPh>
    <rPh sb="6" eb="8">
      <t>テガ</t>
    </rPh>
    <rPh sb="10" eb="12">
      <t>ヨウシキ</t>
    </rPh>
    <rPh sb="13" eb="15">
      <t>サクセイ</t>
    </rPh>
    <rPh sb="17" eb="19">
      <t>バアイ</t>
    </rPh>
    <phoneticPr fontId="5"/>
  </si>
  <si>
    <t>都道府県の同意書の写し（都道府県営土地改良施設の管理）</t>
    <phoneticPr fontId="5"/>
  </si>
  <si>
    <t>□</t>
  </si>
  <si>
    <t>３　その他</t>
  </si>
  <si>
    <t>３号事業（環境保全型農業直接支払交付金）</t>
    <phoneticPr fontId="5"/>
  </si>
  <si>
    <t>２号事業（中山間地域等直接支払交付金）</t>
    <phoneticPr fontId="5"/>
  </si>
  <si>
    <t>１号事業（多面的機能支払交付金）</t>
    <phoneticPr fontId="5"/>
  </si>
  <si>
    <t>■</t>
  </si>
  <si>
    <t>２　農業の有する多面的機能の発揮の促進に関する活動計画書</t>
  </si>
  <si>
    <t>１　事業計画</t>
  </si>
  <si>
    <t>記</t>
    <phoneticPr fontId="5"/>
  </si>
  <si>
    <t>　このことについて、農業の有する多面的機能の発揮の促進に関する法律（平成26年法律第78号）第７条第１項の規定に基づき、下記関係書類を添えて認定を申請する。</t>
    <phoneticPr fontId="5"/>
  </si>
  <si>
    <t>多面的機能発揮促進事業に関する計画の認定の申請について</t>
    <phoneticPr fontId="5"/>
  </si>
  <si>
    <t>長　殿</t>
    <rPh sb="0" eb="1">
      <t>チョウ</t>
    </rPh>
    <rPh sb="2" eb="3">
      <t>ドノ</t>
    </rPh>
    <phoneticPr fontId="5"/>
  </si>
  <si>
    <t>（様式第１－１号）</t>
    <phoneticPr fontId="5"/>
  </si>
  <si>
    <t>　記入内容が様式第１－３号と重複する場合は、「２（１）②実施区域」、「２（２）活動の内容等」、「３　多面的機能発揮促進事業の実施期間」及び「４　農業者団体等の構成員に係る事項」の記入を省略することも可能とする。</t>
    <rPh sb="1" eb="3">
      <t>キニュウ</t>
    </rPh>
    <rPh sb="3" eb="5">
      <t>ナイヨウ</t>
    </rPh>
    <rPh sb="6" eb="8">
      <t>ヨウシキ</t>
    </rPh>
    <rPh sb="8" eb="9">
      <t>ダイ</t>
    </rPh>
    <rPh sb="12" eb="13">
      <t>ゴウ</t>
    </rPh>
    <rPh sb="14" eb="16">
      <t>チョウフク</t>
    </rPh>
    <rPh sb="18" eb="20">
      <t>バアイ</t>
    </rPh>
    <rPh sb="28" eb="30">
      <t>ジッシ</t>
    </rPh>
    <rPh sb="30" eb="32">
      <t>クイキ</t>
    </rPh>
    <rPh sb="39" eb="41">
      <t>カツドウ</t>
    </rPh>
    <rPh sb="42" eb="44">
      <t>ナイヨウ</t>
    </rPh>
    <rPh sb="44" eb="45">
      <t>ナド</t>
    </rPh>
    <rPh sb="50" eb="53">
      <t>タメンテキ</t>
    </rPh>
    <rPh sb="53" eb="55">
      <t>キノウ</t>
    </rPh>
    <rPh sb="55" eb="57">
      <t>ハッキ</t>
    </rPh>
    <rPh sb="57" eb="59">
      <t>ソクシン</t>
    </rPh>
    <rPh sb="59" eb="61">
      <t>ジギョウ</t>
    </rPh>
    <rPh sb="62" eb="64">
      <t>ジッシ</t>
    </rPh>
    <rPh sb="64" eb="66">
      <t>キカン</t>
    </rPh>
    <rPh sb="67" eb="68">
      <t>オヨ</t>
    </rPh>
    <rPh sb="72" eb="75">
      <t>ノウギョウシャ</t>
    </rPh>
    <rPh sb="75" eb="77">
      <t>ダンタイ</t>
    </rPh>
    <rPh sb="77" eb="78">
      <t>ナド</t>
    </rPh>
    <rPh sb="79" eb="82">
      <t>コウセイイン</t>
    </rPh>
    <rPh sb="83" eb="84">
      <t>カカ</t>
    </rPh>
    <rPh sb="85" eb="87">
      <t>ジコウ</t>
    </rPh>
    <rPh sb="89" eb="91">
      <t>キニュウ</t>
    </rPh>
    <rPh sb="92" eb="94">
      <t>ショウリャク</t>
    </rPh>
    <rPh sb="99" eb="101">
      <t>カノウ</t>
    </rPh>
    <rPh sb="100" eb="101">
      <t>ノウ</t>
    </rPh>
    <phoneticPr fontId="5"/>
  </si>
  <si>
    <t>４ 農業者団体等の構成員に係る事項</t>
  </si>
  <si>
    <t>３ 多面的機能発揮促進事業の実施期間</t>
  </si>
  <si>
    <t xml:space="preserve">  　 ２）活動の内容</t>
    <rPh sb="6" eb="8">
      <t>カツドウ</t>
    </rPh>
    <rPh sb="9" eb="11">
      <t>ナイヨウ</t>
    </rPh>
    <phoneticPr fontId="65"/>
  </si>
  <si>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65"/>
  </si>
  <si>
    <t>　　① １号事業</t>
    <rPh sb="5" eb="6">
      <t>ゴウ</t>
    </rPh>
    <rPh sb="6" eb="8">
      <t>ジギョウ</t>
    </rPh>
    <phoneticPr fontId="65"/>
  </si>
  <si>
    <t>　（２）活動の内容等</t>
    <rPh sb="4" eb="6">
      <t>カツドウ</t>
    </rPh>
    <rPh sb="7" eb="9">
      <t>ナイヨウ</t>
    </rPh>
    <rPh sb="9" eb="10">
      <t>トウ</t>
    </rPh>
    <phoneticPr fontId="65"/>
  </si>
  <si>
    <t>　　② 実施区域</t>
    <phoneticPr fontId="65"/>
  </si>
  <si>
    <r>
      <t>４号事業</t>
    </r>
    <r>
      <rPr>
        <sz val="12"/>
        <color indexed="8"/>
        <rFont val="ＭＳ 明朝"/>
        <family val="1"/>
        <charset val="128"/>
      </rPr>
      <t>（その他農業の有する多面的機能の発揮の促進に資する事業）</t>
    </r>
    <phoneticPr fontId="65"/>
  </si>
  <si>
    <r>
      <t>３号事業</t>
    </r>
    <r>
      <rPr>
        <sz val="12"/>
        <color indexed="8"/>
        <rFont val="ＭＳ 明朝"/>
        <family val="1"/>
        <charset val="128"/>
      </rPr>
      <t>（環境保全型農業直接支払交付金）</t>
    </r>
    <phoneticPr fontId="65"/>
  </si>
  <si>
    <r>
      <t>２号事業</t>
    </r>
    <r>
      <rPr>
        <sz val="12"/>
        <color indexed="8"/>
        <rFont val="ＭＳ 明朝"/>
        <family val="1"/>
        <charset val="128"/>
      </rPr>
      <t>（中山間地域等直接支払交付金）</t>
    </r>
    <phoneticPr fontId="65"/>
  </si>
  <si>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65"/>
  </si>
  <si>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65"/>
  </si>
  <si>
    <r>
      <t>１号事業</t>
    </r>
    <r>
      <rPr>
        <sz val="12"/>
        <color indexed="8"/>
        <rFont val="ＭＳ 明朝"/>
        <family val="1"/>
        <charset val="128"/>
      </rPr>
      <t>（多面的機能支払交付金）</t>
    </r>
    <phoneticPr fontId="65"/>
  </si>
  <si>
    <t>　　① 種類（実施するものに○を付すこと。）</t>
    <phoneticPr fontId="65"/>
  </si>
  <si>
    <t>　（１）多面的機能発揮促進事業の種類及び実施区域</t>
    <phoneticPr fontId="65"/>
  </si>
  <si>
    <t>２ 多面的機能発揮促進事業の内容</t>
    <phoneticPr fontId="65"/>
  </si>
  <si>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5"/>
  </si>
  <si>
    <t>２．目標</t>
    <rPh sb="2" eb="4">
      <t>モクヒョウ</t>
    </rPh>
    <phoneticPr fontId="65"/>
  </si>
  <si>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5"/>
  </si>
  <si>
    <t>１．現況</t>
    <rPh sb="2" eb="4">
      <t>ゲンキョウ</t>
    </rPh>
    <phoneticPr fontId="65"/>
  </si>
  <si>
    <t>１ 多面的機能発揮促進事業の目標</t>
    <phoneticPr fontId="65"/>
  </si>
  <si>
    <t>多面的機能発揮促進事業に関する計画</t>
    <rPh sb="9" eb="11">
      <t>ジギョウ</t>
    </rPh>
    <phoneticPr fontId="65"/>
  </si>
  <si>
    <t>（様式第１－２号）</t>
    <rPh sb="1" eb="3">
      <t>ヨウシキ</t>
    </rPh>
    <phoneticPr fontId="5"/>
  </si>
  <si>
    <t>　対象施設の位置図を添付し、長寿命化対策を行う施設について、活動内容、数量等を記載すること。</t>
    <rPh sb="14" eb="18">
      <t>チョウジュミョウカ</t>
    </rPh>
    <phoneticPr fontId="5"/>
  </si>
  <si>
    <t>（２）　施設の位置図</t>
    <rPh sb="4" eb="6">
      <t>シセツ</t>
    </rPh>
    <rPh sb="7" eb="10">
      <t>イチズ</t>
    </rPh>
    <phoneticPr fontId="5"/>
  </si>
  <si>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5"/>
  </si>
  <si>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5"/>
  </si>
  <si>
    <t>工事１件あたりの概算事業費</t>
    <rPh sb="0" eb="2">
      <t>コウジ</t>
    </rPh>
    <rPh sb="3" eb="4">
      <t>ケン</t>
    </rPh>
    <rPh sb="8" eb="10">
      <t>ガイサン</t>
    </rPh>
    <rPh sb="10" eb="13">
      <t>ジギョウヒ</t>
    </rPh>
    <phoneticPr fontId="5"/>
  </si>
  <si>
    <t>実施年度</t>
    <rPh sb="0" eb="2">
      <t>ジッシ</t>
    </rPh>
    <rPh sb="2" eb="4">
      <t>ネンド</t>
    </rPh>
    <phoneticPr fontId="5"/>
  </si>
  <si>
    <t>数量</t>
    <rPh sb="0" eb="2">
      <t>スウリョウ</t>
    </rPh>
    <phoneticPr fontId="5"/>
  </si>
  <si>
    <t>長寿命化対策の内容</t>
    <rPh sb="0" eb="4">
      <t>チョウジュミョウカ</t>
    </rPh>
    <rPh sb="4" eb="6">
      <t>タイサク</t>
    </rPh>
    <rPh sb="7" eb="9">
      <t>ナイヨウ</t>
    </rPh>
    <phoneticPr fontId="5"/>
  </si>
  <si>
    <t>機能診断結果
（劣化状況等）</t>
    <phoneticPr fontId="5"/>
  </si>
  <si>
    <t>施設の概要</t>
    <rPh sb="0" eb="2">
      <t>シセツ</t>
    </rPh>
    <rPh sb="3" eb="5">
      <t>ガイヨウ</t>
    </rPh>
    <phoneticPr fontId="5"/>
  </si>
  <si>
    <t>改修
年度</t>
    <rPh sb="0" eb="2">
      <t>カイシュウ</t>
    </rPh>
    <rPh sb="3" eb="5">
      <t>ネンド</t>
    </rPh>
    <phoneticPr fontId="5"/>
  </si>
  <si>
    <t>設置
年度</t>
    <rPh sb="0" eb="2">
      <t>セッチ</t>
    </rPh>
    <rPh sb="3" eb="5">
      <t>ネンド</t>
    </rPh>
    <phoneticPr fontId="5"/>
  </si>
  <si>
    <t>施設名</t>
    <rPh sb="0" eb="2">
      <t>シセツ</t>
    </rPh>
    <rPh sb="2" eb="3">
      <t>メイ</t>
    </rPh>
    <phoneticPr fontId="5"/>
  </si>
  <si>
    <t>番号</t>
    <rPh sb="0" eb="2">
      <t>バンゴウ</t>
    </rPh>
    <phoneticPr fontId="5"/>
  </si>
  <si>
    <t>（１）施設の機能診断結果及び長寿命化対策の計画等</t>
    <rPh sb="3" eb="5">
      <t>シセツ</t>
    </rPh>
    <rPh sb="6" eb="8">
      <t>キノウ</t>
    </rPh>
    <rPh sb="8" eb="10">
      <t>シンダン</t>
    </rPh>
    <rPh sb="10" eb="12">
      <t>ケッカ</t>
    </rPh>
    <rPh sb="12" eb="13">
      <t>オヨ</t>
    </rPh>
    <rPh sb="14" eb="18">
      <t>チョウジュミョウカ</t>
    </rPh>
    <rPh sb="18" eb="20">
      <t>タイサク</t>
    </rPh>
    <rPh sb="21" eb="23">
      <t>ケイカク</t>
    </rPh>
    <rPh sb="23" eb="24">
      <t>ナド</t>
    </rPh>
    <phoneticPr fontId="5"/>
  </si>
  <si>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5"/>
  </si>
  <si>
    <t>なお、１つの活動を分けて実施する場合は、それぞれを１件として考え、１件ずつ記載してください。</t>
    <rPh sb="6" eb="8">
      <t>カツドウ</t>
    </rPh>
    <rPh sb="9" eb="10">
      <t>ワ</t>
    </rPh>
    <rPh sb="12" eb="14">
      <t>ジッシ</t>
    </rPh>
    <rPh sb="16" eb="18">
      <t>バアイ</t>
    </rPh>
    <rPh sb="26" eb="27">
      <t>ケン</t>
    </rPh>
    <rPh sb="30" eb="31">
      <t>カンガ</t>
    </rPh>
    <rPh sb="34" eb="35">
      <t>ケン</t>
    </rPh>
    <rPh sb="37" eb="39">
      <t>キサイ</t>
    </rPh>
    <phoneticPr fontId="5"/>
  </si>
  <si>
    <t>活動計画書の資源向上支払（長寿命化）において、工事１件あたり200万円以上となることが明らかな活動について、下記に記載してください。</t>
    <rPh sb="0" eb="2">
      <t>カツドウ</t>
    </rPh>
    <rPh sb="2" eb="5">
      <t>ケイカクショ</t>
    </rPh>
    <rPh sb="6" eb="8">
      <t>シゲン</t>
    </rPh>
    <rPh sb="8" eb="10">
      <t>コウジョウ</t>
    </rPh>
    <rPh sb="10" eb="12">
      <t>シハラ</t>
    </rPh>
    <rPh sb="13" eb="17">
      <t>チョウジュミョウカ</t>
    </rPh>
    <rPh sb="47" eb="49">
      <t>カツドウ</t>
    </rPh>
    <rPh sb="51" eb="53">
      <t>キサイ</t>
    </rPh>
    <phoneticPr fontId="5"/>
  </si>
  <si>
    <t>＜留意事項＞</t>
    <phoneticPr fontId="5"/>
  </si>
  <si>
    <t>長寿命化整備計画書</t>
    <rPh sb="0" eb="4">
      <t>チョウジュミョウカ</t>
    </rPh>
    <rPh sb="4" eb="6">
      <t>セイビ</t>
    </rPh>
    <rPh sb="6" eb="9">
      <t>ケイカクショ</t>
    </rPh>
    <phoneticPr fontId="5"/>
  </si>
  <si>
    <t>組織名：</t>
    <rPh sb="0" eb="3">
      <t>ソシキメイ</t>
    </rPh>
    <phoneticPr fontId="5"/>
  </si>
  <si>
    <t>（様式第１－４号）</t>
    <phoneticPr fontId="70"/>
  </si>
  <si>
    <r>
      <rPr>
        <sz val="11"/>
        <color indexed="12"/>
        <rFont val="ＭＳ 明朝"/>
        <family val="1"/>
        <charset val="128"/>
      </rPr>
      <t>理事長　　　○○○○</t>
    </r>
    <r>
      <rPr>
        <sz val="11"/>
        <rFont val="ＭＳ 明朝"/>
        <family val="1"/>
        <charset val="128"/>
      </rPr>
      <t xml:space="preserve">　　　　 </t>
    </r>
    <phoneticPr fontId="5"/>
  </si>
  <si>
    <t>○○土地改良区</t>
  </si>
  <si>
    <t>○○年○○月○○日</t>
    <phoneticPr fontId="5"/>
  </si>
  <si>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と活動組織は、本書２通を作成し記名の上、そ
れぞれ１通を保有するものとする。</t>
    </r>
    <phoneticPr fontId="5"/>
  </si>
  <si>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5"/>
  </si>
  <si>
    <t>（その他）</t>
  </si>
  <si>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5"/>
  </si>
  <si>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5"/>
  </si>
  <si>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5"/>
  </si>
  <si>
    <t>（工事の施行に関する条件）</t>
  </si>
  <si>
    <t>　　２　活動組織が資源向上支払交付金により行う活動は、別添「多面的機能支払交付金に係る活
　　　動計画書」のⅡに定めるとおりとする。</t>
    <phoneticPr fontId="5"/>
  </si>
  <si>
    <t>第１条　活動組織が行う多面的機能支払交付金に係る活動の対象となる施設及び活動期間は、別添
　　　「多面的機能支払交付金に係る活動計画書」のⅠに定めるとおりとする。</t>
    <phoneticPr fontId="5"/>
  </si>
  <si>
    <t>（活動の対象となる施設及び内容）</t>
  </si>
  <si>
    <t>記</t>
  </si>
  <si>
    <t>工事に関する確認書</t>
  </si>
  <si>
    <t>（様式第１－５号）</t>
    <phoneticPr fontId="5"/>
  </si>
  <si>
    <t>日付</t>
    <rPh sb="0" eb="2">
      <t>ヒヅケ</t>
    </rPh>
    <phoneticPr fontId="5"/>
  </si>
  <si>
    <t>活動項目番号（左詰め）</t>
    <rPh sb="0" eb="2">
      <t>カツドウ</t>
    </rPh>
    <rPh sb="2" eb="4">
      <t>コウモク</t>
    </rPh>
    <rPh sb="4" eb="6">
      <t>バンゴウ</t>
    </rPh>
    <rPh sb="7" eb="8">
      <t>ヒダリ</t>
    </rPh>
    <rPh sb="8" eb="9">
      <t>ツ</t>
    </rPh>
    <phoneticPr fontId="5"/>
  </si>
  <si>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5"/>
  </si>
  <si>
    <t>（様式第１－６号）</t>
    <phoneticPr fontId="70"/>
  </si>
  <si>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5"/>
  </si>
  <si>
    <t>安全施設の設置</t>
    <rPh sb="0" eb="2">
      <t>アンゼン</t>
    </rPh>
    <rPh sb="2" eb="4">
      <t>シセツ</t>
    </rPh>
    <rPh sb="5" eb="7">
      <t>セッチ</t>
    </rPh>
    <phoneticPr fontId="5"/>
  </si>
  <si>
    <t>ゲート・バルブの更新</t>
    <rPh sb="8" eb="10">
      <t>コウシン</t>
    </rPh>
    <phoneticPr fontId="5"/>
  </si>
  <si>
    <t>ため池（附帯施設）の更新等</t>
    <rPh sb="2" eb="3">
      <t>イケ</t>
    </rPh>
    <rPh sb="4" eb="6">
      <t>フタイ</t>
    </rPh>
    <rPh sb="6" eb="8">
      <t>シセツ</t>
    </rPh>
    <rPh sb="10" eb="12">
      <t>コウシン</t>
    </rPh>
    <rPh sb="12" eb="13">
      <t>トウ</t>
    </rPh>
    <phoneticPr fontId="5"/>
  </si>
  <si>
    <t>安全施設の補修</t>
    <rPh sb="0" eb="2">
      <t>アンゼン</t>
    </rPh>
    <rPh sb="2" eb="4">
      <t>シセツ</t>
    </rPh>
    <rPh sb="5" eb="7">
      <t>ホシュウ</t>
    </rPh>
    <phoneticPr fontId="5"/>
  </si>
  <si>
    <t>洪水吐の補修</t>
    <rPh sb="0" eb="2">
      <t>コウズイ</t>
    </rPh>
    <rPh sb="2" eb="3">
      <t>ハ</t>
    </rPh>
    <rPh sb="4" eb="6">
      <t>ホシュウ</t>
    </rPh>
    <phoneticPr fontId="5"/>
  </si>
  <si>
    <t>取水施設の補修</t>
    <rPh sb="0" eb="2">
      <t>シュスイ</t>
    </rPh>
    <rPh sb="2" eb="4">
      <t>シセツ</t>
    </rPh>
    <rPh sb="5" eb="7">
      <t>ホシュウ</t>
    </rPh>
    <phoneticPr fontId="5"/>
  </si>
  <si>
    <t>漏水箇所の補修</t>
    <rPh sb="0" eb="2">
      <t>ロウスイ</t>
    </rPh>
    <rPh sb="2" eb="4">
      <t>カショ</t>
    </rPh>
    <rPh sb="5" eb="7">
      <t>ホシュウ</t>
    </rPh>
    <phoneticPr fontId="5"/>
  </si>
  <si>
    <t>洗掘箇所の補修</t>
    <rPh sb="0" eb="1">
      <t>アラ</t>
    </rPh>
    <rPh sb="1" eb="2">
      <t>ホ</t>
    </rPh>
    <rPh sb="2" eb="4">
      <t>カショ</t>
    </rPh>
    <rPh sb="5" eb="7">
      <t>ホシュウ</t>
    </rPh>
    <phoneticPr fontId="5"/>
  </si>
  <si>
    <t>ため池の補修</t>
    <rPh sb="2" eb="3">
      <t>イケ</t>
    </rPh>
    <rPh sb="4" eb="6">
      <t>ホシュウ</t>
    </rPh>
    <phoneticPr fontId="5"/>
  </si>
  <si>
    <t>土側溝をコンクリート側溝に更新</t>
    <rPh sb="0" eb="1">
      <t>ツチ</t>
    </rPh>
    <rPh sb="1" eb="3">
      <t>ソッコウ</t>
    </rPh>
    <rPh sb="10" eb="12">
      <t>ソッコウ</t>
    </rPh>
    <rPh sb="13" eb="15">
      <t>コウシン</t>
    </rPh>
    <phoneticPr fontId="5"/>
  </si>
  <si>
    <t>側溝蓋の設置</t>
    <rPh sb="0" eb="2">
      <t>ソッコウ</t>
    </rPh>
    <rPh sb="2" eb="3">
      <t>フタ</t>
    </rPh>
    <rPh sb="4" eb="6">
      <t>セッチ</t>
    </rPh>
    <phoneticPr fontId="5"/>
  </si>
  <si>
    <t>未舗装農道を舗装（砂利、コンクリート、アスファルト）</t>
    <rPh sb="0" eb="1">
      <t>ミ</t>
    </rPh>
    <rPh sb="1" eb="3">
      <t>ホソウ</t>
    </rPh>
    <rPh sb="3" eb="5">
      <t>ノウドウ</t>
    </rPh>
    <rPh sb="6" eb="8">
      <t>ホソウ</t>
    </rPh>
    <rPh sb="9" eb="11">
      <t>ジャリ</t>
    </rPh>
    <phoneticPr fontId="5"/>
  </si>
  <si>
    <t>農道の更新等</t>
    <rPh sb="0" eb="2">
      <t>ノウドウ</t>
    </rPh>
    <rPh sb="3" eb="5">
      <t>コウシン</t>
    </rPh>
    <rPh sb="5" eb="6">
      <t>トウ</t>
    </rPh>
    <phoneticPr fontId="5"/>
  </si>
  <si>
    <t>農道側溝の補修</t>
    <rPh sb="0" eb="2">
      <t>ノウドウ</t>
    </rPh>
    <rPh sb="2" eb="4">
      <t>ソッコウ</t>
    </rPh>
    <rPh sb="5" eb="7">
      <t>ホシュウ</t>
    </rPh>
    <phoneticPr fontId="5"/>
  </si>
  <si>
    <t>舗装の打換え（一部）</t>
    <rPh sb="0" eb="2">
      <t>ホソウ</t>
    </rPh>
    <rPh sb="3" eb="4">
      <t>ウ</t>
    </rPh>
    <rPh sb="4" eb="5">
      <t>カ</t>
    </rPh>
    <rPh sb="7" eb="9">
      <t>イチブ</t>
    </rPh>
    <phoneticPr fontId="5"/>
  </si>
  <si>
    <t>農道路肩、農道法面の補修</t>
    <rPh sb="0" eb="2">
      <t>ノウドウ</t>
    </rPh>
    <rPh sb="2" eb="4">
      <t>ロカタ</t>
    </rPh>
    <rPh sb="5" eb="7">
      <t>ノウドウ</t>
    </rPh>
    <rPh sb="7" eb="9">
      <t>ノリメン</t>
    </rPh>
    <rPh sb="10" eb="12">
      <t>ホシュウ</t>
    </rPh>
    <phoneticPr fontId="5"/>
  </si>
  <si>
    <t>農道の補修</t>
    <rPh sb="0" eb="2">
      <t>ノウドウ</t>
    </rPh>
    <rPh sb="3" eb="5">
      <t>ホシュウ</t>
    </rPh>
    <phoneticPr fontId="5"/>
  </si>
  <si>
    <t>ゲート、ポンプの更新</t>
    <rPh sb="8" eb="10">
      <t>コウシン</t>
    </rPh>
    <phoneticPr fontId="5"/>
  </si>
  <si>
    <t>水路の更新</t>
    <rPh sb="0" eb="2">
      <t>スイロ</t>
    </rPh>
    <rPh sb="3" eb="5">
      <t>コウシン</t>
    </rPh>
    <phoneticPr fontId="5"/>
  </si>
  <si>
    <t>素掘り水路からコンクリート水路への更新</t>
    <rPh sb="0" eb="2">
      <t>スボ</t>
    </rPh>
    <rPh sb="3" eb="5">
      <t>スイロ</t>
    </rPh>
    <rPh sb="13" eb="15">
      <t>スイロ</t>
    </rPh>
    <rPh sb="17" eb="19">
      <t>コウシン</t>
    </rPh>
    <phoneticPr fontId="5"/>
  </si>
  <si>
    <t>水路の更新等</t>
    <rPh sb="0" eb="2">
      <t>スイロ</t>
    </rPh>
    <rPh sb="3" eb="5">
      <t>コウシン</t>
    </rPh>
    <rPh sb="5" eb="6">
      <t>トウ</t>
    </rPh>
    <phoneticPr fontId="5"/>
  </si>
  <si>
    <t>ゲート、ポンプの補修</t>
    <rPh sb="8" eb="10">
      <t>ホシュウ</t>
    </rPh>
    <phoneticPr fontId="5"/>
  </si>
  <si>
    <t>集水枡、分水枡の補修</t>
    <rPh sb="0" eb="2">
      <t>シュウスイ</t>
    </rPh>
    <rPh sb="2" eb="3">
      <t>マス</t>
    </rPh>
    <rPh sb="4" eb="6">
      <t>ブンスイ</t>
    </rPh>
    <rPh sb="6" eb="7">
      <t>マス</t>
    </rPh>
    <rPh sb="8" eb="10">
      <t>ホシュウ</t>
    </rPh>
    <phoneticPr fontId="5"/>
  </si>
  <si>
    <t>U字フリューム等既設水路の再布設</t>
    <rPh sb="1" eb="2">
      <t>ジ</t>
    </rPh>
    <rPh sb="7" eb="8">
      <t>トウ</t>
    </rPh>
    <rPh sb="8" eb="10">
      <t>キセツ</t>
    </rPh>
    <rPh sb="10" eb="12">
      <t>スイロ</t>
    </rPh>
    <rPh sb="13" eb="14">
      <t>サイ</t>
    </rPh>
    <rPh sb="14" eb="16">
      <t>フセツ</t>
    </rPh>
    <phoneticPr fontId="5"/>
  </si>
  <si>
    <t>水路側壁の嵩上げ</t>
    <rPh sb="0" eb="2">
      <t>スイロ</t>
    </rPh>
    <rPh sb="2" eb="4">
      <t>ソクヘキ</t>
    </rPh>
    <rPh sb="5" eb="7">
      <t>カサア</t>
    </rPh>
    <phoneticPr fontId="5"/>
  </si>
  <si>
    <t>水路の老朽化部分の補修</t>
    <rPh sb="0" eb="2">
      <t>スイロ</t>
    </rPh>
    <rPh sb="3" eb="6">
      <t>ロウキュウカ</t>
    </rPh>
    <rPh sb="6" eb="8">
      <t>ブブン</t>
    </rPh>
    <rPh sb="9" eb="11">
      <t>ホシュウ</t>
    </rPh>
    <phoneticPr fontId="5"/>
  </si>
  <si>
    <t>水路の破損部分の補修</t>
    <rPh sb="0" eb="2">
      <t>スイロ</t>
    </rPh>
    <rPh sb="3" eb="5">
      <t>ハソン</t>
    </rPh>
    <rPh sb="5" eb="7">
      <t>ブブン</t>
    </rPh>
    <rPh sb="8" eb="10">
      <t>ホシュウ</t>
    </rPh>
    <phoneticPr fontId="5"/>
  </si>
  <si>
    <t>水路の補修</t>
    <rPh sb="0" eb="2">
      <t>スイロ</t>
    </rPh>
    <rPh sb="3" eb="5">
      <t>ホシュウ</t>
    </rPh>
    <phoneticPr fontId="5"/>
  </si>
  <si>
    <t>３（長寿命化）</t>
    <rPh sb="2" eb="6">
      <t>チョウジュミョウカ</t>
    </rPh>
    <phoneticPr fontId="5"/>
  </si>
  <si>
    <t>テーマ</t>
  </si>
  <si>
    <t>取組の内容（平成30年度までの取組名）</t>
    <rPh sb="0" eb="2">
      <t>トリクミ</t>
    </rPh>
    <rPh sb="3" eb="5">
      <t>ナイヨウ</t>
    </rPh>
    <rPh sb="6" eb="8">
      <t>ヘイセイ</t>
    </rPh>
    <rPh sb="10" eb="12">
      <t>ネンド</t>
    </rPh>
    <rPh sb="15" eb="17">
      <t>トリクミ</t>
    </rPh>
    <rPh sb="17" eb="18">
      <t>メイ</t>
    </rPh>
    <phoneticPr fontId="5"/>
  </si>
  <si>
    <t>活動項目番号</t>
    <rPh sb="0" eb="2">
      <t>カツドウ</t>
    </rPh>
    <rPh sb="2" eb="4">
      <t>コウモク</t>
    </rPh>
    <rPh sb="4" eb="6">
      <t>バンゴウ</t>
    </rPh>
    <phoneticPr fontId="5"/>
  </si>
  <si>
    <t>活動項目</t>
    <rPh sb="0" eb="2">
      <t>カツドウ</t>
    </rPh>
    <rPh sb="2" eb="4">
      <t>コウモク</t>
    </rPh>
    <phoneticPr fontId="70"/>
  </si>
  <si>
    <t>活動区分</t>
    <rPh sb="2" eb="4">
      <t>クブン</t>
    </rPh>
    <phoneticPr fontId="70"/>
  </si>
  <si>
    <t>【資源向上活動（施設の長寿命化のための活動）】</t>
    <rPh sb="8" eb="10">
      <t>シセツ</t>
    </rPh>
    <rPh sb="11" eb="15">
      <t>チョウジュミョウカ</t>
    </rPh>
    <phoneticPr fontId="5"/>
  </si>
  <si>
    <t>広報活動</t>
    <rPh sb="0" eb="2">
      <t>コウホウ</t>
    </rPh>
    <rPh sb="2" eb="4">
      <t>カツドウ</t>
    </rPh>
    <phoneticPr fontId="5"/>
  </si>
  <si>
    <t>農村文化の伝承を通じた農村コミュニティの強化</t>
    <rPh sb="0" eb="2">
      <t>ノウソン</t>
    </rPh>
    <rPh sb="2" eb="4">
      <t>ブンカ</t>
    </rPh>
    <rPh sb="5" eb="7">
      <t>デンショウ</t>
    </rPh>
    <rPh sb="8" eb="9">
      <t>ツウ</t>
    </rPh>
    <rPh sb="11" eb="13">
      <t>ノウソン</t>
    </rPh>
    <rPh sb="20" eb="22">
      <t>キョウカ</t>
    </rPh>
    <phoneticPr fontId="5"/>
  </si>
  <si>
    <t>農村文化の伝承を通じた
農村コミュニティの強化</t>
    <phoneticPr fontId="5"/>
  </si>
  <si>
    <t>医療・福祉との連携</t>
    <rPh sb="0" eb="2">
      <t>イリョウ</t>
    </rPh>
    <rPh sb="3" eb="5">
      <t>フクシ</t>
    </rPh>
    <rPh sb="7" eb="9">
      <t>レンケイ</t>
    </rPh>
    <phoneticPr fontId="5"/>
  </si>
  <si>
    <t>農村環境保全活動の幅広い展開</t>
    <rPh sb="0" eb="2">
      <t>ノウソン</t>
    </rPh>
    <rPh sb="2" eb="4">
      <t>カンキョウ</t>
    </rPh>
    <rPh sb="4" eb="6">
      <t>ホゼン</t>
    </rPh>
    <rPh sb="6" eb="8">
      <t>カツドウ</t>
    </rPh>
    <rPh sb="9" eb="11">
      <t>ハバヒロ</t>
    </rPh>
    <rPh sb="12" eb="14">
      <t>テンカイ</t>
    </rPh>
    <phoneticPr fontId="5"/>
  </si>
  <si>
    <t>農村環境保全活動の幅広い展開</t>
  </si>
  <si>
    <t>防災・減災力の強化</t>
    <rPh sb="0" eb="2">
      <t>ボウサイ</t>
    </rPh>
    <rPh sb="3" eb="5">
      <t>ゲンサイ</t>
    </rPh>
    <rPh sb="5" eb="6">
      <t>リョク</t>
    </rPh>
    <rPh sb="7" eb="9">
      <t>キョウカ</t>
    </rPh>
    <phoneticPr fontId="5"/>
  </si>
  <si>
    <t>防災・減災力の強化</t>
  </si>
  <si>
    <t>地域住民による直営施工</t>
    <rPh sb="0" eb="2">
      <t>チイキ</t>
    </rPh>
    <rPh sb="2" eb="4">
      <t>ジュウミン</t>
    </rPh>
    <rPh sb="7" eb="9">
      <t>チョクエイ</t>
    </rPh>
    <rPh sb="9" eb="11">
      <t>セコウ</t>
    </rPh>
    <phoneticPr fontId="5"/>
  </si>
  <si>
    <t>地域住民による直営施工</t>
  </si>
  <si>
    <t>農地周りの共同活動の強化</t>
    <rPh sb="0" eb="2">
      <t>ノウチ</t>
    </rPh>
    <rPh sb="2" eb="3">
      <t>マワ</t>
    </rPh>
    <rPh sb="5" eb="7">
      <t>キョウドウ</t>
    </rPh>
    <rPh sb="7" eb="9">
      <t>カツドウ</t>
    </rPh>
    <rPh sb="10" eb="12">
      <t>キョウカ</t>
    </rPh>
    <phoneticPr fontId="5"/>
  </si>
  <si>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5"/>
  </si>
  <si>
    <t>遊休農地の有効活用</t>
    <rPh sb="0" eb="2">
      <t>ユウキュウ</t>
    </rPh>
    <rPh sb="2" eb="4">
      <t>ノウチ</t>
    </rPh>
    <rPh sb="5" eb="7">
      <t>ユウコウ</t>
    </rPh>
    <rPh sb="7" eb="9">
      <t>カツヨウ</t>
    </rPh>
    <phoneticPr fontId="5"/>
  </si>
  <si>
    <t>遊休農地の有効活用</t>
  </si>
  <si>
    <t>増進活動</t>
    <phoneticPr fontId="5"/>
  </si>
  <si>
    <t>２（資源向上）</t>
    <rPh sb="2" eb="4">
      <t>シゲン</t>
    </rPh>
    <rPh sb="4" eb="6">
      <t>コウジョウ</t>
    </rPh>
    <phoneticPr fontId="5"/>
  </si>
  <si>
    <t>（多面的機能の増進を図る活動）</t>
    <phoneticPr fontId="5"/>
  </si>
  <si>
    <t>地域内の規制等の取り決め</t>
    <rPh sb="0" eb="2">
      <t>チイキ</t>
    </rPh>
    <rPh sb="2" eb="3">
      <t>ナイ</t>
    </rPh>
    <rPh sb="4" eb="6">
      <t>キセイ</t>
    </rPh>
    <rPh sb="6" eb="7">
      <t>トウ</t>
    </rPh>
    <rPh sb="8" eb="9">
      <t>ト</t>
    </rPh>
    <rPh sb="10" eb="11">
      <t>キ</t>
    </rPh>
    <phoneticPr fontId="5"/>
  </si>
  <si>
    <t>行政機関等との連携</t>
    <rPh sb="0" eb="2">
      <t>ギョウセイ</t>
    </rPh>
    <rPh sb="2" eb="4">
      <t>キカン</t>
    </rPh>
    <rPh sb="4" eb="5">
      <t>トウ</t>
    </rPh>
    <rPh sb="7" eb="9">
      <t>レンケイ</t>
    </rPh>
    <phoneticPr fontId="5"/>
  </si>
  <si>
    <t>学校教育等との連携</t>
    <rPh sb="0" eb="2">
      <t>ガッコウ</t>
    </rPh>
    <rPh sb="2" eb="4">
      <t>キョウイク</t>
    </rPh>
    <rPh sb="4" eb="5">
      <t>トウ</t>
    </rPh>
    <rPh sb="7" eb="9">
      <t>レンケイ</t>
    </rPh>
    <phoneticPr fontId="5"/>
  </si>
  <si>
    <t>地域住民等との交流活動</t>
    <rPh sb="0" eb="2">
      <t>チイキ</t>
    </rPh>
    <rPh sb="2" eb="4">
      <t>ジュウミン</t>
    </rPh>
    <rPh sb="4" eb="5">
      <t>トウ</t>
    </rPh>
    <rPh sb="7" eb="9">
      <t>コウリュウ</t>
    </rPh>
    <rPh sb="9" eb="11">
      <t>カツドウ</t>
    </rPh>
    <phoneticPr fontId="5"/>
  </si>
  <si>
    <t>啓発活動</t>
    <rPh sb="0" eb="2">
      <t>ケイハツ</t>
    </rPh>
    <rPh sb="2" eb="4">
      <t>カツドウ</t>
    </rPh>
    <phoneticPr fontId="5"/>
  </si>
  <si>
    <t>啓発・普及活動</t>
    <rPh sb="0" eb="2">
      <t>ケイハツ</t>
    </rPh>
    <rPh sb="3" eb="5">
      <t>フキュウ</t>
    </rPh>
    <rPh sb="5" eb="7">
      <t>カツドウ</t>
    </rPh>
    <phoneticPr fontId="5"/>
  </si>
  <si>
    <t>地域資源の活用・資源循環のための活動</t>
    <rPh sb="0" eb="2">
      <t>チイキ</t>
    </rPh>
    <rPh sb="2" eb="4">
      <t>シゲン</t>
    </rPh>
    <rPh sb="5" eb="7">
      <t>カツヨウ</t>
    </rPh>
    <rPh sb="8" eb="10">
      <t>シゲン</t>
    </rPh>
    <rPh sb="10" eb="12">
      <t>ジュンカン</t>
    </rPh>
    <rPh sb="16" eb="18">
      <t>カツドウ</t>
    </rPh>
    <phoneticPr fontId="5"/>
  </si>
  <si>
    <t>地域資源の活用・資源循環活動</t>
  </si>
  <si>
    <t>資源循環</t>
  </si>
  <si>
    <t>水源かん養林の保全</t>
    <rPh sb="0" eb="2">
      <t>スイゲン</t>
    </rPh>
    <rPh sb="4" eb="5">
      <t>ヨウ</t>
    </rPh>
    <rPh sb="5" eb="6">
      <t>ハヤシ</t>
    </rPh>
    <rPh sb="7" eb="9">
      <t>ホゼン</t>
    </rPh>
    <phoneticPr fontId="5"/>
  </si>
  <si>
    <t>水田の地下水かん養機能向上活動</t>
    <rPh sb="0" eb="2">
      <t>スイデン</t>
    </rPh>
    <rPh sb="3" eb="6">
      <t>チカスイ</t>
    </rPh>
    <rPh sb="8" eb="9">
      <t>ヨウ</t>
    </rPh>
    <rPh sb="9" eb="11">
      <t>キノウ</t>
    </rPh>
    <rPh sb="11" eb="13">
      <t>コウジョウ</t>
    </rPh>
    <rPh sb="13" eb="15">
      <t>カツドウ</t>
    </rPh>
    <phoneticPr fontId="5"/>
  </si>
  <si>
    <t>水田の地下水かん養機能向上活動、
水源かん養林の保全</t>
    <rPh sb="17" eb="19">
      <t>スイゲン</t>
    </rPh>
    <rPh sb="21" eb="22">
      <t>ヨウ</t>
    </rPh>
    <rPh sb="22" eb="23">
      <t>ハヤシ</t>
    </rPh>
    <rPh sb="24" eb="26">
      <t>ホゼン</t>
    </rPh>
    <phoneticPr fontId="5"/>
  </si>
  <si>
    <t>水田の貯留機能向上活動</t>
    <rPh sb="0" eb="2">
      <t>スイデン</t>
    </rPh>
    <rPh sb="3" eb="5">
      <t>チョリュウ</t>
    </rPh>
    <rPh sb="5" eb="7">
      <t>キノウ</t>
    </rPh>
    <rPh sb="7" eb="9">
      <t>コウジョウ</t>
    </rPh>
    <rPh sb="9" eb="11">
      <t>カツドウ</t>
    </rPh>
    <phoneticPr fontId="5"/>
  </si>
  <si>
    <t>水田の貯留機能向上活動</t>
  </si>
  <si>
    <t>水田貯留機能増進・
地下水かん養</t>
    <phoneticPr fontId="5"/>
  </si>
  <si>
    <t>農用地からの風塵の防止活動</t>
    <rPh sb="0" eb="3">
      <t>ノウヨウチ</t>
    </rPh>
    <rPh sb="6" eb="8">
      <t>フウジン</t>
    </rPh>
    <rPh sb="9" eb="11">
      <t>ボウシ</t>
    </rPh>
    <rPh sb="11" eb="13">
      <t>カツドウ</t>
    </rPh>
    <phoneticPr fontId="5"/>
  </si>
  <si>
    <t>伝統的施設や農法の保全・実施</t>
    <rPh sb="0" eb="3">
      <t>デントウテキ</t>
    </rPh>
    <rPh sb="3" eb="5">
      <t>シセツ</t>
    </rPh>
    <rPh sb="6" eb="8">
      <t>ノウホウ</t>
    </rPh>
    <rPh sb="9" eb="11">
      <t>ホゼン</t>
    </rPh>
    <rPh sb="12" eb="14">
      <t>ジッシ</t>
    </rPh>
    <phoneticPr fontId="5"/>
  </si>
  <si>
    <t>農業用水の地域用水としての利用・管理</t>
    <rPh sb="0" eb="2">
      <t>ノウギョウ</t>
    </rPh>
    <rPh sb="2" eb="4">
      <t>ヨウスイ</t>
    </rPh>
    <rPh sb="5" eb="7">
      <t>チイキ</t>
    </rPh>
    <rPh sb="7" eb="9">
      <t>ヨウスイ</t>
    </rPh>
    <rPh sb="13" eb="15">
      <t>リヨウ</t>
    </rPh>
    <rPh sb="16" eb="18">
      <t>カンリ</t>
    </rPh>
    <phoneticPr fontId="5"/>
  </si>
  <si>
    <t>その他（景観形成・生活環境保全）</t>
    <rPh sb="2" eb="3">
      <t>タ</t>
    </rPh>
    <rPh sb="4" eb="6">
      <t>ケイカン</t>
    </rPh>
    <rPh sb="6" eb="8">
      <t>ケイセイ</t>
    </rPh>
    <rPh sb="9" eb="11">
      <t>セイカツ</t>
    </rPh>
    <rPh sb="11" eb="13">
      <t>カンキョウ</t>
    </rPh>
    <rPh sb="13" eb="15">
      <t>ホゼン</t>
    </rPh>
    <phoneticPr fontId="5"/>
  </si>
  <si>
    <t>施設等の定期的な巡回点検・清掃</t>
    <rPh sb="0" eb="2">
      <t>シセツ</t>
    </rPh>
    <rPh sb="2" eb="3">
      <t>トウ</t>
    </rPh>
    <rPh sb="4" eb="7">
      <t>テイキテキ</t>
    </rPh>
    <rPh sb="8" eb="10">
      <t>ジュンカイ</t>
    </rPh>
    <rPh sb="10" eb="12">
      <t>テンケン</t>
    </rPh>
    <rPh sb="13" eb="15">
      <t>セイソウ</t>
    </rPh>
    <phoneticPr fontId="5"/>
  </si>
  <si>
    <t>施設等の定期的な巡回点検・清掃</t>
  </si>
  <si>
    <t>農用地等を活用した景観形成活動</t>
    <rPh sb="0" eb="3">
      <t>ノウヨウチ</t>
    </rPh>
    <rPh sb="3" eb="4">
      <t>トウ</t>
    </rPh>
    <rPh sb="5" eb="7">
      <t>カツヨウ</t>
    </rPh>
    <rPh sb="9" eb="11">
      <t>ケイカン</t>
    </rPh>
    <rPh sb="11" eb="13">
      <t>ケイセイ</t>
    </rPh>
    <rPh sb="13" eb="15">
      <t>カツドウ</t>
    </rPh>
    <phoneticPr fontId="5"/>
  </si>
  <si>
    <t>景観形成のための施設への植栽等</t>
    <rPh sb="0" eb="2">
      <t>ケイカン</t>
    </rPh>
    <rPh sb="2" eb="4">
      <t>ケイセイ</t>
    </rPh>
    <rPh sb="8" eb="10">
      <t>シセツ</t>
    </rPh>
    <rPh sb="12" eb="14">
      <t>ショクサイ</t>
    </rPh>
    <rPh sb="14" eb="15">
      <t>トウ</t>
    </rPh>
    <phoneticPr fontId="5"/>
  </si>
  <si>
    <t>植栽等の景観形成活動</t>
    <rPh sb="0" eb="2">
      <t>ショクサイ</t>
    </rPh>
    <rPh sb="2" eb="3">
      <t>トウ</t>
    </rPh>
    <rPh sb="4" eb="6">
      <t>ケイカン</t>
    </rPh>
    <rPh sb="6" eb="8">
      <t>ケイセイ</t>
    </rPh>
    <rPh sb="8" eb="10">
      <t>カツドウ</t>
    </rPh>
    <phoneticPr fontId="5"/>
  </si>
  <si>
    <t>景観形成・
生活環境保全</t>
    <phoneticPr fontId="5"/>
  </si>
  <si>
    <t>管理作業の省力化による水資源の保全</t>
    <rPh sb="0" eb="2">
      <t>カンリ</t>
    </rPh>
    <rPh sb="2" eb="4">
      <t>サギョウ</t>
    </rPh>
    <rPh sb="5" eb="8">
      <t>ショウリョクカ</t>
    </rPh>
    <rPh sb="11" eb="14">
      <t>ミズシゲン</t>
    </rPh>
    <rPh sb="15" eb="17">
      <t>ホゼン</t>
    </rPh>
    <phoneticPr fontId="5"/>
  </si>
  <si>
    <t>非かんがい期における通水</t>
    <rPh sb="0" eb="1">
      <t>ヒ</t>
    </rPh>
    <rPh sb="5" eb="6">
      <t>キ</t>
    </rPh>
    <rPh sb="10" eb="12">
      <t>ツウスイ</t>
    </rPh>
    <phoneticPr fontId="5"/>
  </si>
  <si>
    <t>循環かんがいの実施</t>
    <rPh sb="0" eb="2">
      <t>ジュンカン</t>
    </rPh>
    <rPh sb="7" eb="9">
      <t>ジッシ</t>
    </rPh>
    <phoneticPr fontId="5"/>
  </si>
  <si>
    <t>水田からの排水（濁水）管理</t>
    <rPh sb="0" eb="2">
      <t>スイデン</t>
    </rPh>
    <rPh sb="5" eb="7">
      <t>ハイスイ</t>
    </rPh>
    <rPh sb="8" eb="10">
      <t>ダクスイ</t>
    </rPh>
    <rPh sb="11" eb="13">
      <t>カンリ</t>
    </rPh>
    <phoneticPr fontId="5"/>
  </si>
  <si>
    <t>水質保全を考慮した施設の適正管理</t>
    <rPh sb="0" eb="2">
      <t>スイシツ</t>
    </rPh>
    <rPh sb="2" eb="4">
      <t>ホゼン</t>
    </rPh>
    <rPh sb="5" eb="7">
      <t>コウリョ</t>
    </rPh>
    <rPh sb="9" eb="11">
      <t>シセツ</t>
    </rPh>
    <rPh sb="12" eb="14">
      <t>テキセイ</t>
    </rPh>
    <rPh sb="14" eb="16">
      <t>カンリ</t>
    </rPh>
    <phoneticPr fontId="5"/>
  </si>
  <si>
    <t>その他（水質保全）</t>
    <rPh sb="2" eb="3">
      <t>タ</t>
    </rPh>
    <rPh sb="4" eb="6">
      <t>スイシツ</t>
    </rPh>
    <rPh sb="6" eb="8">
      <t>ホゼン</t>
    </rPh>
    <phoneticPr fontId="5"/>
  </si>
  <si>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5"/>
  </si>
  <si>
    <t>沈砂池の適正管理</t>
    <rPh sb="0" eb="1">
      <t>チン</t>
    </rPh>
    <rPh sb="1" eb="2">
      <t>サ</t>
    </rPh>
    <rPh sb="2" eb="3">
      <t>イケ</t>
    </rPh>
    <rPh sb="4" eb="6">
      <t>テキセイ</t>
    </rPh>
    <rPh sb="6" eb="8">
      <t>カンリ</t>
    </rPh>
    <phoneticPr fontId="5"/>
  </si>
  <si>
    <t>排水路沿いの林地帯等の適正管理</t>
    <rPh sb="0" eb="3">
      <t>ハイスイロ</t>
    </rPh>
    <rPh sb="3" eb="4">
      <t>ゾ</t>
    </rPh>
    <rPh sb="6" eb="7">
      <t>リン</t>
    </rPh>
    <rPh sb="7" eb="9">
      <t>チタイ</t>
    </rPh>
    <rPh sb="9" eb="10">
      <t>トウ</t>
    </rPh>
    <rPh sb="11" eb="13">
      <t>テキセイ</t>
    </rPh>
    <rPh sb="13" eb="15">
      <t>カンリ</t>
    </rPh>
    <phoneticPr fontId="5"/>
  </si>
  <si>
    <t>畑からの土砂流出対策</t>
    <rPh sb="0" eb="1">
      <t>ハタケ</t>
    </rPh>
    <rPh sb="4" eb="6">
      <t>ドシャ</t>
    </rPh>
    <rPh sb="6" eb="8">
      <t>リュウシュツ</t>
    </rPh>
    <rPh sb="8" eb="10">
      <t>タイサク</t>
    </rPh>
    <phoneticPr fontId="5"/>
  </si>
  <si>
    <t>水質モニタリングの実施・記録管理</t>
    <rPh sb="0" eb="2">
      <t>スイシツ</t>
    </rPh>
    <rPh sb="9" eb="11">
      <t>ジッシ</t>
    </rPh>
    <rPh sb="12" eb="14">
      <t>キロク</t>
    </rPh>
    <rPh sb="14" eb="16">
      <t>カンリ</t>
    </rPh>
    <phoneticPr fontId="5"/>
  </si>
  <si>
    <t>水質モニタリングの実施・記録管理</t>
  </si>
  <si>
    <t>希少種の監視</t>
    <rPh sb="0" eb="3">
      <t>キショウシュ</t>
    </rPh>
    <rPh sb="4" eb="6">
      <t>カンシ</t>
    </rPh>
    <phoneticPr fontId="5"/>
  </si>
  <si>
    <t>放流・植栽を通じた在来生物の育成</t>
    <rPh sb="0" eb="2">
      <t>ホウリュウ</t>
    </rPh>
    <rPh sb="3" eb="5">
      <t>ショクサイ</t>
    </rPh>
    <rPh sb="6" eb="7">
      <t>ツウ</t>
    </rPh>
    <rPh sb="9" eb="11">
      <t>ザイライ</t>
    </rPh>
    <rPh sb="11" eb="13">
      <t>セイブツ</t>
    </rPh>
    <rPh sb="14" eb="16">
      <t>イクセイ</t>
    </rPh>
    <phoneticPr fontId="5"/>
  </si>
  <si>
    <t>生物の生活史を考慮した適正管理</t>
    <rPh sb="0" eb="2">
      <t>セイブツ</t>
    </rPh>
    <rPh sb="3" eb="6">
      <t>セイカツシ</t>
    </rPh>
    <rPh sb="7" eb="9">
      <t>コウリョ</t>
    </rPh>
    <rPh sb="11" eb="13">
      <t>テキセイ</t>
    </rPh>
    <rPh sb="13" eb="15">
      <t>カンリ</t>
    </rPh>
    <phoneticPr fontId="5"/>
  </si>
  <si>
    <t>水田を活用した生息環境の提供</t>
    <rPh sb="0" eb="2">
      <t>スイデン</t>
    </rPh>
    <rPh sb="3" eb="5">
      <t>カツヨウ</t>
    </rPh>
    <rPh sb="7" eb="9">
      <t>セイソク</t>
    </rPh>
    <rPh sb="9" eb="11">
      <t>カンキョウ</t>
    </rPh>
    <rPh sb="12" eb="14">
      <t>テイキョウ</t>
    </rPh>
    <phoneticPr fontId="5"/>
  </si>
  <si>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5"/>
  </si>
  <si>
    <t>その他（生態系保全）</t>
    <rPh sb="2" eb="3">
      <t>タ</t>
    </rPh>
    <rPh sb="4" eb="7">
      <t>セイタイケイ</t>
    </rPh>
    <rPh sb="7" eb="9">
      <t>ホゼン</t>
    </rPh>
    <phoneticPr fontId="5"/>
  </si>
  <si>
    <t>外来種の駆除</t>
    <rPh sb="0" eb="3">
      <t>ガイライシュ</t>
    </rPh>
    <rPh sb="4" eb="6">
      <t>クジョ</t>
    </rPh>
    <phoneticPr fontId="5"/>
  </si>
  <si>
    <t>外来種の駆除</t>
  </si>
  <si>
    <t>生物の生息状況の把握</t>
    <rPh sb="0" eb="2">
      <t>セイブツ</t>
    </rPh>
    <rPh sb="3" eb="5">
      <t>セイソク</t>
    </rPh>
    <rPh sb="5" eb="7">
      <t>ジョウキョウ</t>
    </rPh>
    <rPh sb="8" eb="10">
      <t>ハアク</t>
    </rPh>
    <phoneticPr fontId="5"/>
  </si>
  <si>
    <t>生物の生息状況の把握</t>
  </si>
  <si>
    <t>生態系保全</t>
  </si>
  <si>
    <t>資源循環に係る地域計画の策定</t>
    <rPh sb="0" eb="2">
      <t>シゲン</t>
    </rPh>
    <rPh sb="2" eb="4">
      <t>ジュンカン</t>
    </rPh>
    <rPh sb="5" eb="6">
      <t>カカ</t>
    </rPh>
    <rPh sb="7" eb="9">
      <t>チイキ</t>
    </rPh>
    <rPh sb="9" eb="11">
      <t>ケイカク</t>
    </rPh>
    <rPh sb="12" eb="14">
      <t>サクテイ</t>
    </rPh>
    <phoneticPr fontId="5"/>
  </si>
  <si>
    <t>資源循環計画の策定</t>
  </si>
  <si>
    <t>地下水かん養に係る地域計画の策定</t>
    <rPh sb="0" eb="3">
      <t>チカスイ</t>
    </rPh>
    <rPh sb="5" eb="6">
      <t>ヨウ</t>
    </rPh>
    <rPh sb="7" eb="8">
      <t>カカ</t>
    </rPh>
    <rPh sb="9" eb="11">
      <t>チイキ</t>
    </rPh>
    <rPh sb="11" eb="13">
      <t>ケイカク</t>
    </rPh>
    <rPh sb="14" eb="16">
      <t>サクテイ</t>
    </rPh>
    <phoneticPr fontId="5"/>
  </si>
  <si>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5"/>
  </si>
  <si>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5"/>
  </si>
  <si>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5"/>
  </si>
  <si>
    <t>景観形成計画、
生活環境保全計画の策定</t>
    <rPh sb="4" eb="6">
      <t>ケイカク</t>
    </rPh>
    <phoneticPr fontId="5"/>
  </si>
  <si>
    <t>農地の保全に係る計画の策定</t>
    <rPh sb="0" eb="2">
      <t>ノウチ</t>
    </rPh>
    <rPh sb="3" eb="5">
      <t>ホゼン</t>
    </rPh>
    <rPh sb="6" eb="7">
      <t>カカ</t>
    </rPh>
    <rPh sb="8" eb="10">
      <t>ケイカク</t>
    </rPh>
    <rPh sb="11" eb="13">
      <t>サクテイ</t>
    </rPh>
    <phoneticPr fontId="5"/>
  </si>
  <si>
    <t>水質保全計画の策定</t>
    <rPh sb="0" eb="2">
      <t>スイシツ</t>
    </rPh>
    <rPh sb="2" eb="4">
      <t>ホゼン</t>
    </rPh>
    <rPh sb="4" eb="6">
      <t>ケイカク</t>
    </rPh>
    <rPh sb="7" eb="9">
      <t>サクテイ</t>
    </rPh>
    <phoneticPr fontId="5"/>
  </si>
  <si>
    <t>水質保全計画、農地保全計画の策定</t>
    <rPh sb="7" eb="9">
      <t>ノウチ</t>
    </rPh>
    <rPh sb="9" eb="11">
      <t>ホゼン</t>
    </rPh>
    <rPh sb="11" eb="13">
      <t>ケイカク</t>
    </rPh>
    <rPh sb="14" eb="16">
      <t>サクテイ</t>
    </rPh>
    <phoneticPr fontId="5"/>
  </si>
  <si>
    <t>水質保全</t>
  </si>
  <si>
    <t>生物多様性保全計画の策定</t>
    <rPh sb="0" eb="2">
      <t>セイブツ</t>
    </rPh>
    <rPh sb="2" eb="5">
      <t>タヨウセイ</t>
    </rPh>
    <rPh sb="5" eb="7">
      <t>ホゼン</t>
    </rPh>
    <rPh sb="7" eb="9">
      <t>ケイカク</t>
    </rPh>
    <rPh sb="10" eb="12">
      <t>サクテイ</t>
    </rPh>
    <phoneticPr fontId="5"/>
  </si>
  <si>
    <t>生物多様性保全計画の策定</t>
  </si>
  <si>
    <t>（農村環境保全活動）</t>
    <phoneticPr fontId="5"/>
  </si>
  <si>
    <t>遮光施設の補修等</t>
    <rPh sb="0" eb="2">
      <t>シャコウ</t>
    </rPh>
    <rPh sb="2" eb="4">
      <t>シセツ</t>
    </rPh>
    <rPh sb="5" eb="7">
      <t>ホシュウ</t>
    </rPh>
    <rPh sb="7" eb="8">
      <t>トウ</t>
    </rPh>
    <phoneticPr fontId="5"/>
  </si>
  <si>
    <t>破損施設の補修（ため池の附帯施設）</t>
    <rPh sb="0" eb="2">
      <t>ハソン</t>
    </rPh>
    <rPh sb="2" eb="4">
      <t>シセツ</t>
    </rPh>
    <rPh sb="5" eb="7">
      <t>ホシュウ</t>
    </rPh>
    <rPh sb="10" eb="11">
      <t>イケ</t>
    </rPh>
    <rPh sb="12" eb="14">
      <t>フタイ</t>
    </rPh>
    <rPh sb="14" eb="16">
      <t>シセツ</t>
    </rPh>
    <phoneticPr fontId="5"/>
  </si>
  <si>
    <t>きめ細やかな雑草対策（ため池の堤体）</t>
    <rPh sb="2" eb="3">
      <t>コマ</t>
    </rPh>
    <rPh sb="6" eb="8">
      <t>ザッソウ</t>
    </rPh>
    <rPh sb="8" eb="10">
      <t>タイサク</t>
    </rPh>
    <rPh sb="13" eb="14">
      <t>イケ</t>
    </rPh>
    <rPh sb="15" eb="17">
      <t>テイタイ</t>
    </rPh>
    <phoneticPr fontId="5"/>
  </si>
  <si>
    <t>破損施設の補修（ため池の堤体）</t>
    <rPh sb="0" eb="2">
      <t>ハソン</t>
    </rPh>
    <rPh sb="2" eb="4">
      <t>シセツ</t>
    </rPh>
    <rPh sb="5" eb="7">
      <t>ホシュウ</t>
    </rPh>
    <rPh sb="10" eb="11">
      <t>イケ</t>
    </rPh>
    <rPh sb="12" eb="14">
      <t>テイタイ</t>
    </rPh>
    <phoneticPr fontId="5"/>
  </si>
  <si>
    <t>堤体侵食の早期補修</t>
    <rPh sb="0" eb="2">
      <t>テイタイ</t>
    </rPh>
    <rPh sb="2" eb="4">
      <t>シンショク</t>
    </rPh>
    <rPh sb="5" eb="7">
      <t>ソウキ</t>
    </rPh>
    <rPh sb="7" eb="9">
      <t>ホシュウ</t>
    </rPh>
    <phoneticPr fontId="5"/>
  </si>
  <si>
    <t>コンクリート構造物の表面劣化への対応</t>
    <rPh sb="6" eb="9">
      <t>コウゾウブツ</t>
    </rPh>
    <rPh sb="10" eb="12">
      <t>ヒョウメン</t>
    </rPh>
    <rPh sb="12" eb="14">
      <t>レッカ</t>
    </rPh>
    <rPh sb="16" eb="18">
      <t>タイオウ</t>
    </rPh>
    <phoneticPr fontId="5"/>
  </si>
  <si>
    <t>コンクリート構造物の目地詰め</t>
    <rPh sb="6" eb="9">
      <t>コウゾウブツ</t>
    </rPh>
    <rPh sb="10" eb="12">
      <t>メジ</t>
    </rPh>
    <rPh sb="12" eb="13">
      <t>ヅ</t>
    </rPh>
    <phoneticPr fontId="5"/>
  </si>
  <si>
    <t>遮水シートの補修</t>
    <rPh sb="0" eb="2">
      <t>シャスイ</t>
    </rPh>
    <rPh sb="6" eb="8">
      <t>ホシュウ</t>
    </rPh>
    <phoneticPr fontId="5"/>
  </si>
  <si>
    <t>ため池の軽微な補修等</t>
    <rPh sb="2" eb="3">
      <t>イケ</t>
    </rPh>
    <rPh sb="4" eb="6">
      <t>ケイビ</t>
    </rPh>
    <rPh sb="7" eb="9">
      <t>ホシュウ</t>
    </rPh>
    <rPh sb="9" eb="10">
      <t>トウ</t>
    </rPh>
    <phoneticPr fontId="5"/>
  </si>
  <si>
    <t>破損施設の補修（農道の附帯施設）</t>
    <rPh sb="0" eb="2">
      <t>ハソン</t>
    </rPh>
    <rPh sb="2" eb="4">
      <t>シセツ</t>
    </rPh>
    <rPh sb="5" eb="7">
      <t>ホシュウ</t>
    </rPh>
    <rPh sb="8" eb="10">
      <t>ノウドウ</t>
    </rPh>
    <rPh sb="11" eb="13">
      <t>フタイ</t>
    </rPh>
    <rPh sb="13" eb="15">
      <t>シセツ</t>
    </rPh>
    <phoneticPr fontId="5"/>
  </si>
  <si>
    <t>側溝の裏込材の充填</t>
    <rPh sb="0" eb="2">
      <t>ソッコウ</t>
    </rPh>
    <rPh sb="3" eb="4">
      <t>ウラ</t>
    </rPh>
    <rPh sb="4" eb="5">
      <t>コ</t>
    </rPh>
    <rPh sb="5" eb="6">
      <t>ザイ</t>
    </rPh>
    <rPh sb="7" eb="9">
      <t>ジュウテン</t>
    </rPh>
    <phoneticPr fontId="5"/>
  </si>
  <si>
    <t>側溝の不同沈下への早期対応</t>
    <rPh sb="0" eb="2">
      <t>ソッコウ</t>
    </rPh>
    <rPh sb="3" eb="5">
      <t>フドウ</t>
    </rPh>
    <rPh sb="5" eb="7">
      <t>チンカ</t>
    </rPh>
    <rPh sb="9" eb="11">
      <t>ソウキ</t>
    </rPh>
    <rPh sb="11" eb="13">
      <t>タイオウ</t>
    </rPh>
    <phoneticPr fontId="5"/>
  </si>
  <si>
    <t>側溝の目地詰め</t>
    <rPh sb="0" eb="2">
      <t>ソッコウ</t>
    </rPh>
    <rPh sb="3" eb="5">
      <t>メジ</t>
    </rPh>
    <rPh sb="5" eb="6">
      <t>ヅ</t>
    </rPh>
    <phoneticPr fontId="5"/>
  </si>
  <si>
    <t>きめ細やかな雑草対策（農道）</t>
    <rPh sb="2" eb="3">
      <t>コマ</t>
    </rPh>
    <rPh sb="6" eb="8">
      <t>ザッソウ</t>
    </rPh>
    <rPh sb="8" eb="10">
      <t>タイサク</t>
    </rPh>
    <rPh sb="11" eb="13">
      <t>ノウドウ</t>
    </rPh>
    <phoneticPr fontId="5"/>
  </si>
  <si>
    <t>破損施設の補修（農道）</t>
    <rPh sb="0" eb="2">
      <t>ハソン</t>
    </rPh>
    <rPh sb="2" eb="4">
      <t>シセツ</t>
    </rPh>
    <rPh sb="5" eb="7">
      <t>ホシュウ</t>
    </rPh>
    <rPh sb="8" eb="10">
      <t>ノウドウ</t>
    </rPh>
    <phoneticPr fontId="5"/>
  </si>
  <si>
    <t>軌道等の運搬施設の維持補修</t>
    <rPh sb="0" eb="2">
      <t>キドウ</t>
    </rPh>
    <rPh sb="2" eb="3">
      <t>トウ</t>
    </rPh>
    <rPh sb="4" eb="6">
      <t>ウンパン</t>
    </rPh>
    <rPh sb="6" eb="8">
      <t>シセツ</t>
    </rPh>
    <rPh sb="9" eb="11">
      <t>イジ</t>
    </rPh>
    <rPh sb="11" eb="13">
      <t>ホシュウ</t>
    </rPh>
    <phoneticPr fontId="5"/>
  </si>
  <si>
    <t>路肩、法面の初期補修</t>
    <rPh sb="0" eb="2">
      <t>ロカタ</t>
    </rPh>
    <rPh sb="3" eb="5">
      <t>ノリメン</t>
    </rPh>
    <rPh sb="6" eb="8">
      <t>ショキ</t>
    </rPh>
    <rPh sb="8" eb="10">
      <t>ホシュウ</t>
    </rPh>
    <phoneticPr fontId="5"/>
  </si>
  <si>
    <t>農道の軽微な補修等</t>
    <rPh sb="3" eb="5">
      <t>ケイビ</t>
    </rPh>
    <rPh sb="6" eb="8">
      <t>ホシュウ</t>
    </rPh>
    <rPh sb="8" eb="9">
      <t>トウ</t>
    </rPh>
    <phoneticPr fontId="5"/>
  </si>
  <si>
    <t>空気弁等への腐食防止剤の塗布等</t>
    <rPh sb="0" eb="3">
      <t>クウキベン</t>
    </rPh>
    <rPh sb="3" eb="4">
      <t>トウ</t>
    </rPh>
    <rPh sb="6" eb="8">
      <t>フショク</t>
    </rPh>
    <rPh sb="8" eb="10">
      <t>ボウシ</t>
    </rPh>
    <rPh sb="10" eb="11">
      <t>ザイ</t>
    </rPh>
    <rPh sb="12" eb="14">
      <t>トフ</t>
    </rPh>
    <rPh sb="14" eb="15">
      <t>トウ</t>
    </rPh>
    <phoneticPr fontId="5"/>
  </si>
  <si>
    <t>給水栓に対する凍結防止対策</t>
    <rPh sb="0" eb="3">
      <t>キュウスイセン</t>
    </rPh>
    <rPh sb="4" eb="5">
      <t>タイ</t>
    </rPh>
    <rPh sb="7" eb="9">
      <t>トウケツ</t>
    </rPh>
    <rPh sb="9" eb="11">
      <t>ボウシ</t>
    </rPh>
    <rPh sb="11" eb="13">
      <t>タイサク</t>
    </rPh>
    <phoneticPr fontId="5"/>
  </si>
  <si>
    <t>破損施設の補修（水路の附帯施設）</t>
    <rPh sb="0" eb="2">
      <t>ハソン</t>
    </rPh>
    <rPh sb="2" eb="4">
      <t>シセツ</t>
    </rPh>
    <rPh sb="5" eb="7">
      <t>ホシュウ</t>
    </rPh>
    <rPh sb="8" eb="10">
      <t>スイロ</t>
    </rPh>
    <rPh sb="11" eb="13">
      <t>フタイ</t>
    </rPh>
    <rPh sb="13" eb="15">
      <t>シセツ</t>
    </rPh>
    <phoneticPr fontId="5"/>
  </si>
  <si>
    <t>給水栓ボックス基礎部の補強</t>
    <rPh sb="0" eb="3">
      <t>キュウスイセン</t>
    </rPh>
    <rPh sb="7" eb="10">
      <t>キソブ</t>
    </rPh>
    <rPh sb="11" eb="13">
      <t>ホキョウ</t>
    </rPh>
    <phoneticPr fontId="5"/>
  </si>
  <si>
    <t>パイプ内の清掃</t>
    <rPh sb="3" eb="4">
      <t>ナイ</t>
    </rPh>
    <rPh sb="5" eb="7">
      <t>セイソウ</t>
    </rPh>
    <phoneticPr fontId="5"/>
  </si>
  <si>
    <t>パイプラインの破損施設の補修</t>
    <rPh sb="7" eb="9">
      <t>ハソン</t>
    </rPh>
    <rPh sb="9" eb="11">
      <t>シセツ</t>
    </rPh>
    <rPh sb="12" eb="14">
      <t>ホシュウ</t>
    </rPh>
    <phoneticPr fontId="5"/>
  </si>
  <si>
    <t>きめ細やかな雑草対策（水路）</t>
    <rPh sb="2" eb="3">
      <t>コマ</t>
    </rPh>
    <rPh sb="6" eb="8">
      <t>ザッソウ</t>
    </rPh>
    <rPh sb="8" eb="10">
      <t>タイサク</t>
    </rPh>
    <rPh sb="11" eb="13">
      <t>スイロ</t>
    </rPh>
    <phoneticPr fontId="5"/>
  </si>
  <si>
    <t>破損施設の補修（水路）</t>
    <rPh sb="0" eb="2">
      <t>ハソン</t>
    </rPh>
    <rPh sb="2" eb="4">
      <t>シセツ</t>
    </rPh>
    <rPh sb="5" eb="7">
      <t>ホシュウ</t>
    </rPh>
    <rPh sb="8" eb="10">
      <t>スイロ</t>
    </rPh>
    <phoneticPr fontId="5"/>
  </si>
  <si>
    <t>水路法面の初期補修</t>
    <rPh sb="0" eb="2">
      <t>スイロ</t>
    </rPh>
    <rPh sb="2" eb="4">
      <t>ノリメン</t>
    </rPh>
    <rPh sb="5" eb="7">
      <t>ショキ</t>
    </rPh>
    <rPh sb="7" eb="9">
      <t>ホシュウ</t>
    </rPh>
    <phoneticPr fontId="5"/>
  </si>
  <si>
    <t>水路に付着した藻等の除去</t>
    <rPh sb="0" eb="2">
      <t>スイロ</t>
    </rPh>
    <rPh sb="3" eb="5">
      <t>フチャク</t>
    </rPh>
    <rPh sb="7" eb="8">
      <t>モ</t>
    </rPh>
    <rPh sb="8" eb="9">
      <t>トウ</t>
    </rPh>
    <rPh sb="10" eb="12">
      <t>ジョキョ</t>
    </rPh>
    <phoneticPr fontId="5"/>
  </si>
  <si>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5"/>
  </si>
  <si>
    <t>不同沈下に対する早期対応</t>
    <rPh sb="0" eb="2">
      <t>フドウ</t>
    </rPh>
    <rPh sb="2" eb="4">
      <t>チンカ</t>
    </rPh>
    <rPh sb="5" eb="6">
      <t>タイ</t>
    </rPh>
    <rPh sb="8" eb="10">
      <t>ソウキ</t>
    </rPh>
    <rPh sb="10" eb="12">
      <t>タイオウ</t>
    </rPh>
    <phoneticPr fontId="5"/>
  </si>
  <si>
    <t>表面劣化に対するコーティング等</t>
    <rPh sb="0" eb="2">
      <t>ヒョウメン</t>
    </rPh>
    <rPh sb="2" eb="4">
      <t>レッカ</t>
    </rPh>
    <rPh sb="5" eb="6">
      <t>タイ</t>
    </rPh>
    <rPh sb="14" eb="15">
      <t>トウ</t>
    </rPh>
    <phoneticPr fontId="5"/>
  </si>
  <si>
    <t>目地詰め</t>
    <rPh sb="0" eb="2">
      <t>メジ</t>
    </rPh>
    <rPh sb="2" eb="3">
      <t>ヅ</t>
    </rPh>
    <phoneticPr fontId="5"/>
  </si>
  <si>
    <t>水路側壁のはらみ修正</t>
    <rPh sb="0" eb="2">
      <t>スイロ</t>
    </rPh>
    <rPh sb="2" eb="4">
      <t>ソクヘキ</t>
    </rPh>
    <rPh sb="8" eb="10">
      <t>シュウセイ</t>
    </rPh>
    <phoneticPr fontId="5"/>
  </si>
  <si>
    <t>水路の軽微な補修等</t>
    <rPh sb="0" eb="2">
      <t>スイロ</t>
    </rPh>
    <rPh sb="3" eb="5">
      <t>ケイビ</t>
    </rPh>
    <rPh sb="6" eb="8">
      <t>ホシュウ</t>
    </rPh>
    <rPh sb="8" eb="9">
      <t>トウ</t>
    </rPh>
    <phoneticPr fontId="5"/>
  </si>
  <si>
    <t>きめ細やかな雑草対策</t>
    <rPh sb="2" eb="3">
      <t>コマ</t>
    </rPh>
    <rPh sb="6" eb="8">
      <t>ザッソウ</t>
    </rPh>
    <rPh sb="8" eb="10">
      <t>タイサク</t>
    </rPh>
    <phoneticPr fontId="5"/>
  </si>
  <si>
    <t>防風ネットの補修・設置</t>
    <rPh sb="0" eb="2">
      <t>ボウフウ</t>
    </rPh>
    <rPh sb="6" eb="8">
      <t>ホシュウ</t>
    </rPh>
    <rPh sb="9" eb="11">
      <t>セッチ</t>
    </rPh>
    <phoneticPr fontId="5"/>
  </si>
  <si>
    <t>農用地の除れき</t>
    <rPh sb="0" eb="3">
      <t>ノウヨウチ</t>
    </rPh>
    <rPh sb="4" eb="5">
      <t>ジョ</t>
    </rPh>
    <phoneticPr fontId="5"/>
  </si>
  <si>
    <t>暗渠施設の清掃</t>
    <rPh sb="0" eb="2">
      <t>アンキョ</t>
    </rPh>
    <rPh sb="2" eb="4">
      <t>シセツ</t>
    </rPh>
    <rPh sb="5" eb="7">
      <t>セイソウ</t>
    </rPh>
    <phoneticPr fontId="5"/>
  </si>
  <si>
    <t>農用地法面の初期補修</t>
    <rPh sb="0" eb="3">
      <t>ノウヨウチ</t>
    </rPh>
    <rPh sb="3" eb="5">
      <t>ノリメン</t>
    </rPh>
    <rPh sb="6" eb="8">
      <t>ショキ</t>
    </rPh>
    <rPh sb="8" eb="10">
      <t>ホシュウ</t>
    </rPh>
    <phoneticPr fontId="5"/>
  </si>
  <si>
    <t>畦畔の再構築</t>
    <rPh sb="0" eb="2">
      <t>ケイハン</t>
    </rPh>
    <rPh sb="3" eb="6">
      <t>サイコウチク</t>
    </rPh>
    <phoneticPr fontId="5"/>
  </si>
  <si>
    <t>農用地の軽微な補修等</t>
    <rPh sb="0" eb="3">
      <t>ノウヨウチ</t>
    </rPh>
    <rPh sb="4" eb="6">
      <t>ケイビ</t>
    </rPh>
    <rPh sb="7" eb="9">
      <t>ホシュウ</t>
    </rPh>
    <rPh sb="9" eb="10">
      <t>トウ</t>
    </rPh>
    <phoneticPr fontId="5"/>
  </si>
  <si>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5"/>
  </si>
  <si>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5"/>
  </si>
  <si>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5"/>
  </si>
  <si>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5"/>
  </si>
  <si>
    <t>年度活動計画の策定</t>
    <rPh sb="0" eb="2">
      <t>ネンド</t>
    </rPh>
    <rPh sb="2" eb="4">
      <t>カツドウ</t>
    </rPh>
    <rPh sb="4" eb="6">
      <t>ケイカク</t>
    </rPh>
    <rPh sb="7" eb="9">
      <t>サクテイ</t>
    </rPh>
    <phoneticPr fontId="5"/>
  </si>
  <si>
    <t>診断結果の記録管理（ため池）</t>
    <rPh sb="0" eb="2">
      <t>シンダン</t>
    </rPh>
    <rPh sb="2" eb="4">
      <t>ケッカ</t>
    </rPh>
    <rPh sb="5" eb="7">
      <t>キロク</t>
    </rPh>
    <rPh sb="7" eb="9">
      <t>カンリ</t>
    </rPh>
    <rPh sb="12" eb="13">
      <t>イケ</t>
    </rPh>
    <phoneticPr fontId="5"/>
  </si>
  <si>
    <t>施設の機能診断（ため池）</t>
    <rPh sb="0" eb="2">
      <t>シセツ</t>
    </rPh>
    <rPh sb="3" eb="5">
      <t>キノウ</t>
    </rPh>
    <rPh sb="5" eb="7">
      <t>シンダン</t>
    </rPh>
    <rPh sb="10" eb="11">
      <t>イケ</t>
    </rPh>
    <phoneticPr fontId="5"/>
  </si>
  <si>
    <t>ため池の機能診断</t>
    <rPh sb="4" eb="6">
      <t>キノウ</t>
    </rPh>
    <rPh sb="6" eb="8">
      <t>シンダン</t>
    </rPh>
    <phoneticPr fontId="5"/>
  </si>
  <si>
    <t>診断結果の記録管理（農道）</t>
    <rPh sb="0" eb="2">
      <t>シンダン</t>
    </rPh>
    <rPh sb="2" eb="4">
      <t>ケッカ</t>
    </rPh>
    <rPh sb="5" eb="7">
      <t>キロク</t>
    </rPh>
    <rPh sb="7" eb="9">
      <t>カンリ</t>
    </rPh>
    <rPh sb="10" eb="12">
      <t>ノウドウ</t>
    </rPh>
    <phoneticPr fontId="5"/>
  </si>
  <si>
    <t>施設の機能診断（農道）</t>
    <rPh sb="0" eb="2">
      <t>シセツ</t>
    </rPh>
    <rPh sb="3" eb="5">
      <t>キノウ</t>
    </rPh>
    <rPh sb="5" eb="7">
      <t>シンダン</t>
    </rPh>
    <rPh sb="8" eb="10">
      <t>ノウドウ</t>
    </rPh>
    <phoneticPr fontId="5"/>
  </si>
  <si>
    <t>農道の機能診断</t>
    <rPh sb="3" eb="5">
      <t>キノウ</t>
    </rPh>
    <rPh sb="5" eb="7">
      <t>シンダン</t>
    </rPh>
    <phoneticPr fontId="5"/>
  </si>
  <si>
    <t>診断結果の記録管理（水路）</t>
    <rPh sb="0" eb="2">
      <t>シンダン</t>
    </rPh>
    <rPh sb="2" eb="4">
      <t>ケッカ</t>
    </rPh>
    <rPh sb="5" eb="7">
      <t>キロク</t>
    </rPh>
    <rPh sb="7" eb="9">
      <t>カンリ</t>
    </rPh>
    <rPh sb="10" eb="12">
      <t>スイロ</t>
    </rPh>
    <phoneticPr fontId="5"/>
  </si>
  <si>
    <t>施設の機能診断（水路）</t>
    <rPh sb="0" eb="2">
      <t>シセツ</t>
    </rPh>
    <rPh sb="3" eb="5">
      <t>キノウ</t>
    </rPh>
    <rPh sb="5" eb="7">
      <t>シンダン</t>
    </rPh>
    <rPh sb="8" eb="10">
      <t>スイロ</t>
    </rPh>
    <phoneticPr fontId="5"/>
  </si>
  <si>
    <t>水路の機能診断</t>
    <rPh sb="3" eb="5">
      <t>キノウ</t>
    </rPh>
    <rPh sb="5" eb="7">
      <t>シンダン</t>
    </rPh>
    <phoneticPr fontId="5"/>
  </si>
  <si>
    <t>診断結果の記録管理（農用地）</t>
    <rPh sb="0" eb="2">
      <t>シンダン</t>
    </rPh>
    <rPh sb="2" eb="4">
      <t>ケッカ</t>
    </rPh>
    <rPh sb="5" eb="7">
      <t>キロク</t>
    </rPh>
    <rPh sb="7" eb="9">
      <t>カンリ</t>
    </rPh>
    <rPh sb="10" eb="13">
      <t>ノウヨウチ</t>
    </rPh>
    <phoneticPr fontId="5"/>
  </si>
  <si>
    <t>施設の機能診断（農用地）</t>
    <rPh sb="0" eb="2">
      <t>シセツ</t>
    </rPh>
    <rPh sb="3" eb="5">
      <t>キノウ</t>
    </rPh>
    <rPh sb="5" eb="7">
      <t>シンダン</t>
    </rPh>
    <rPh sb="8" eb="11">
      <t>ノウヨウチ</t>
    </rPh>
    <phoneticPr fontId="5"/>
  </si>
  <si>
    <t>農用地の機能診断</t>
    <rPh sb="4" eb="6">
      <t>キノウ</t>
    </rPh>
    <rPh sb="6" eb="8">
      <t>シンダン</t>
    </rPh>
    <phoneticPr fontId="5"/>
  </si>
  <si>
    <t>機能診断</t>
  </si>
  <si>
    <t>（施設の軽微な補修）</t>
    <phoneticPr fontId="5"/>
  </si>
  <si>
    <t>【資源向上活動（地域資源の質的向上を図る共同活動）】</t>
    <phoneticPr fontId="5"/>
  </si>
  <si>
    <t>その他</t>
    <rPh sb="2" eb="3">
      <t>タ</t>
    </rPh>
    <phoneticPr fontId="5"/>
  </si>
  <si>
    <t>有識者等による研修会、有識者を交えた検討会の開催</t>
    <phoneticPr fontId="5"/>
  </si>
  <si>
    <t>有識者等による研修会、検討会の開催</t>
    <phoneticPr fontId="5"/>
  </si>
  <si>
    <t>地域住民等に対する意向調査、地域住民等との集落内調査</t>
    <phoneticPr fontId="5"/>
  </si>
  <si>
    <t>地域住民等に対する意向調査等</t>
    <rPh sb="0" eb="2">
      <t>チイキ</t>
    </rPh>
    <rPh sb="2" eb="4">
      <t>ジュウミン</t>
    </rPh>
    <rPh sb="4" eb="5">
      <t>トウ</t>
    </rPh>
    <rPh sb="6" eb="7">
      <t>タイ</t>
    </rPh>
    <rPh sb="9" eb="11">
      <t>イコウ</t>
    </rPh>
    <rPh sb="11" eb="13">
      <t>チョウサ</t>
    </rPh>
    <rPh sb="13" eb="14">
      <t>トウ</t>
    </rPh>
    <phoneticPr fontId="5"/>
  </si>
  <si>
    <t>地域住民等（集落外の住民・組織等も含む）との意見交換・ワークショップ・交流会の開催</t>
    <phoneticPr fontId="5"/>
  </si>
  <si>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5"/>
  </si>
  <si>
    <t>不在村地主との連絡体制の整備、調整、それに必要な調査</t>
    <phoneticPr fontId="5"/>
  </si>
  <si>
    <t>不在村地主との連絡体制の整備等</t>
    <rPh sb="14" eb="15">
      <t>トウ</t>
    </rPh>
    <phoneticPr fontId="5"/>
  </si>
  <si>
    <t>農業者に対する意向調査、農業者による現地調査</t>
    <phoneticPr fontId="5"/>
  </si>
  <si>
    <t>農業者に対する意向調査、現地調査</t>
    <phoneticPr fontId="5"/>
  </si>
  <si>
    <t>農業者（入り作農家、土地持ち非農家を含む）による検討会の開催</t>
  </si>
  <si>
    <t>農業者の検討会の開催</t>
    <phoneticPr fontId="5"/>
  </si>
  <si>
    <t>推進活動</t>
    <phoneticPr fontId="5"/>
  </si>
  <si>
    <t>１（農地維持）</t>
    <rPh sb="2" eb="4">
      <t>ノウチ</t>
    </rPh>
    <rPh sb="4" eb="6">
      <t>イジ</t>
    </rPh>
    <phoneticPr fontId="5"/>
  </si>
  <si>
    <t>（地域資源の適切な保全管理のための推進活動）</t>
    <phoneticPr fontId="5"/>
  </si>
  <si>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5"/>
  </si>
  <si>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5"/>
  </si>
  <si>
    <t>異常気象時の対応</t>
    <rPh sb="0" eb="2">
      <t>イジョウ</t>
    </rPh>
    <rPh sb="2" eb="5">
      <t>キショウジ</t>
    </rPh>
    <rPh sb="6" eb="8">
      <t>タイオウ</t>
    </rPh>
    <phoneticPr fontId="5"/>
  </si>
  <si>
    <t>ゲート類の保守管理</t>
    <rPh sb="3" eb="4">
      <t>ルイ</t>
    </rPh>
    <rPh sb="5" eb="7">
      <t>ホシュ</t>
    </rPh>
    <rPh sb="7" eb="9">
      <t>カンリ</t>
    </rPh>
    <phoneticPr fontId="5"/>
  </si>
  <si>
    <t>遮光施設の適正管理</t>
    <rPh sb="0" eb="2">
      <t>シャコウ</t>
    </rPh>
    <rPh sb="2" eb="4">
      <t>シセツ</t>
    </rPh>
    <rPh sb="5" eb="7">
      <t>テキセイ</t>
    </rPh>
    <rPh sb="7" eb="9">
      <t>カンリ</t>
    </rPh>
    <phoneticPr fontId="5"/>
  </si>
  <si>
    <t>管理道路の管理</t>
    <rPh sb="0" eb="2">
      <t>カンリ</t>
    </rPh>
    <rPh sb="2" eb="4">
      <t>ドウロ</t>
    </rPh>
    <rPh sb="5" eb="7">
      <t>カンリ</t>
    </rPh>
    <phoneticPr fontId="5"/>
  </si>
  <si>
    <t>かんがい期前の施設の清掃・防塵</t>
    <rPh sb="4" eb="5">
      <t>キ</t>
    </rPh>
    <rPh sb="5" eb="6">
      <t>マエ</t>
    </rPh>
    <rPh sb="7" eb="9">
      <t>シセツ</t>
    </rPh>
    <rPh sb="10" eb="12">
      <t>セイソウ</t>
    </rPh>
    <rPh sb="13" eb="15">
      <t>ボウジン</t>
    </rPh>
    <phoneticPr fontId="5"/>
  </si>
  <si>
    <t>ため池附帯施設の
保守管理</t>
    <rPh sb="2" eb="3">
      <t>イケ</t>
    </rPh>
    <rPh sb="3" eb="5">
      <t>フタイ</t>
    </rPh>
    <rPh sb="5" eb="7">
      <t>シセツ</t>
    </rPh>
    <rPh sb="9" eb="11">
      <t>ホシュ</t>
    </rPh>
    <phoneticPr fontId="5"/>
  </si>
  <si>
    <t>ため池の泥上げ</t>
    <rPh sb="2" eb="3">
      <t>イケ</t>
    </rPh>
    <rPh sb="4" eb="5">
      <t>ドロ</t>
    </rPh>
    <rPh sb="5" eb="6">
      <t>ア</t>
    </rPh>
    <phoneticPr fontId="5"/>
  </si>
  <si>
    <t>ため池の泥上げ</t>
    <phoneticPr fontId="5"/>
  </si>
  <si>
    <t>ため池の草刈り</t>
    <rPh sb="2" eb="3">
      <t>イケ</t>
    </rPh>
    <rPh sb="4" eb="6">
      <t>クサカ</t>
    </rPh>
    <phoneticPr fontId="5"/>
  </si>
  <si>
    <t>ため池の草刈り</t>
    <phoneticPr fontId="5"/>
  </si>
  <si>
    <t>路面の維持</t>
    <rPh sb="0" eb="2">
      <t>ロメン</t>
    </rPh>
    <rPh sb="3" eb="5">
      <t>イジ</t>
    </rPh>
    <phoneticPr fontId="5"/>
  </si>
  <si>
    <t>側溝の泥上げ</t>
    <rPh sb="0" eb="2">
      <t>ソッコウ</t>
    </rPh>
    <rPh sb="3" eb="4">
      <t>ドロ</t>
    </rPh>
    <rPh sb="4" eb="5">
      <t>ア</t>
    </rPh>
    <phoneticPr fontId="5"/>
  </si>
  <si>
    <t>農道側溝の泥上げ</t>
    <rPh sb="0" eb="2">
      <t>ノウドウ</t>
    </rPh>
    <rPh sb="2" eb="4">
      <t>ソッコウ</t>
    </rPh>
    <phoneticPr fontId="5"/>
  </si>
  <si>
    <t>路肩・法面の草刈り</t>
    <rPh sb="0" eb="2">
      <t>ロカタ</t>
    </rPh>
    <rPh sb="3" eb="5">
      <t>ノリメン</t>
    </rPh>
    <rPh sb="6" eb="8">
      <t>クサカ</t>
    </rPh>
    <phoneticPr fontId="5"/>
  </si>
  <si>
    <t>農道の草刈り</t>
    <rPh sb="0" eb="2">
      <t>ノウドウ</t>
    </rPh>
    <phoneticPr fontId="5"/>
  </si>
  <si>
    <t>農道</t>
    <rPh sb="1" eb="2">
      <t>ミチ</t>
    </rPh>
    <phoneticPr fontId="5"/>
  </si>
  <si>
    <t>ゲート類等の保守管理</t>
    <rPh sb="3" eb="4">
      <t>ルイ</t>
    </rPh>
    <rPh sb="4" eb="5">
      <t>トウ</t>
    </rPh>
    <rPh sb="6" eb="8">
      <t>ホシュ</t>
    </rPh>
    <rPh sb="8" eb="10">
      <t>カンリ</t>
    </rPh>
    <phoneticPr fontId="5"/>
  </si>
  <si>
    <t>かんがい期前の注油</t>
    <rPh sb="4" eb="5">
      <t>キ</t>
    </rPh>
    <rPh sb="5" eb="6">
      <t>マエ</t>
    </rPh>
    <rPh sb="7" eb="9">
      <t>チュウユ</t>
    </rPh>
    <phoneticPr fontId="5"/>
  </si>
  <si>
    <t>水路附帯施設の
保守管理</t>
    <rPh sb="0" eb="2">
      <t>スイロ</t>
    </rPh>
    <rPh sb="2" eb="4">
      <t>フタイ</t>
    </rPh>
    <rPh sb="4" eb="6">
      <t>シセツ</t>
    </rPh>
    <rPh sb="8" eb="10">
      <t>ホシュ</t>
    </rPh>
    <rPh sb="10" eb="12">
      <t>カンリ</t>
    </rPh>
    <phoneticPr fontId="5"/>
  </si>
  <si>
    <t>ポンプ吸水槽等の泥上げ</t>
    <rPh sb="3" eb="5">
      <t>キュウスイ</t>
    </rPh>
    <rPh sb="5" eb="6">
      <t>ソウ</t>
    </rPh>
    <rPh sb="6" eb="7">
      <t>トウ</t>
    </rPh>
    <rPh sb="8" eb="9">
      <t>ドロ</t>
    </rPh>
    <rPh sb="9" eb="10">
      <t>ア</t>
    </rPh>
    <phoneticPr fontId="5"/>
  </si>
  <si>
    <t>水路の泥上げ</t>
    <rPh sb="0" eb="2">
      <t>スイロ</t>
    </rPh>
    <rPh sb="3" eb="4">
      <t>ドロ</t>
    </rPh>
    <rPh sb="4" eb="5">
      <t>ア</t>
    </rPh>
    <phoneticPr fontId="5"/>
  </si>
  <si>
    <t>水路の泥上げ</t>
    <phoneticPr fontId="5"/>
  </si>
  <si>
    <t>ポンプ場、調整施設等の草刈り</t>
    <rPh sb="3" eb="4">
      <t>ジョウ</t>
    </rPh>
    <rPh sb="5" eb="7">
      <t>チョウセイ</t>
    </rPh>
    <rPh sb="7" eb="9">
      <t>シセツ</t>
    </rPh>
    <rPh sb="9" eb="10">
      <t>トウ</t>
    </rPh>
    <rPh sb="11" eb="13">
      <t>クサカ</t>
    </rPh>
    <phoneticPr fontId="5"/>
  </si>
  <si>
    <t>水路の草刈り</t>
    <rPh sb="0" eb="2">
      <t>スイロ</t>
    </rPh>
    <rPh sb="3" eb="5">
      <t>クサカ</t>
    </rPh>
    <phoneticPr fontId="5"/>
  </si>
  <si>
    <t>水路の草刈り</t>
    <phoneticPr fontId="5"/>
  </si>
  <si>
    <t>水路</t>
    <phoneticPr fontId="5"/>
  </si>
  <si>
    <t>防風ネットの適正管理</t>
    <rPh sb="0" eb="2">
      <t>ボウフウ</t>
    </rPh>
    <rPh sb="6" eb="8">
      <t>テキセイ</t>
    </rPh>
    <rPh sb="8" eb="10">
      <t>カンリ</t>
    </rPh>
    <phoneticPr fontId="5"/>
  </si>
  <si>
    <t>鳥獣害防護柵の適正管理</t>
    <rPh sb="0" eb="2">
      <t>チョウジュウ</t>
    </rPh>
    <rPh sb="2" eb="3">
      <t>ガイ</t>
    </rPh>
    <rPh sb="3" eb="6">
      <t>ボウゴサク</t>
    </rPh>
    <rPh sb="7" eb="9">
      <t>テキセイ</t>
    </rPh>
    <rPh sb="9" eb="11">
      <t>カンリ</t>
    </rPh>
    <phoneticPr fontId="5"/>
  </si>
  <si>
    <t>鳥獣害防護柵等の
保守管理</t>
    <rPh sb="0" eb="2">
      <t>チョウジュウ</t>
    </rPh>
    <rPh sb="2" eb="3">
      <t>ガイ</t>
    </rPh>
    <rPh sb="3" eb="6">
      <t>ボウゴサク</t>
    </rPh>
    <rPh sb="6" eb="7">
      <t>トウ</t>
    </rPh>
    <rPh sb="9" eb="11">
      <t>ホシュ</t>
    </rPh>
    <rPh sb="11" eb="13">
      <t>カンリ</t>
    </rPh>
    <phoneticPr fontId="5"/>
  </si>
  <si>
    <t>防風林の枝払い・下草の草刈り</t>
    <rPh sb="0" eb="3">
      <t>ボウフウリン</t>
    </rPh>
    <rPh sb="4" eb="5">
      <t>エダ</t>
    </rPh>
    <rPh sb="5" eb="6">
      <t>ハラ</t>
    </rPh>
    <rPh sb="8" eb="10">
      <t>シタクサ</t>
    </rPh>
    <rPh sb="11" eb="13">
      <t>クサカ</t>
    </rPh>
    <phoneticPr fontId="5"/>
  </si>
  <si>
    <t>畦畔・農用地法面等の草刈り</t>
    <rPh sb="0" eb="2">
      <t>ケイハン</t>
    </rPh>
    <rPh sb="3" eb="6">
      <t>ノウヨウチ</t>
    </rPh>
    <rPh sb="6" eb="8">
      <t>ノリメン</t>
    </rPh>
    <rPh sb="8" eb="9">
      <t>トウ</t>
    </rPh>
    <rPh sb="10" eb="12">
      <t>クサカ</t>
    </rPh>
    <phoneticPr fontId="5"/>
  </si>
  <si>
    <t>畦畔・法面・防風林の
草刈り</t>
    <rPh sb="0" eb="2">
      <t>ケイハン</t>
    </rPh>
    <rPh sb="3" eb="5">
      <t>ノリメン</t>
    </rPh>
    <rPh sb="6" eb="9">
      <t>ボウフウリン</t>
    </rPh>
    <rPh sb="11" eb="13">
      <t>クサカ</t>
    </rPh>
    <phoneticPr fontId="5"/>
  </si>
  <si>
    <t>遊休農地発生防止のための保全管理</t>
    <rPh sb="0" eb="2">
      <t>ユウキュウ</t>
    </rPh>
    <rPh sb="2" eb="4">
      <t>ノウチ</t>
    </rPh>
    <rPh sb="4" eb="6">
      <t>ハッセイ</t>
    </rPh>
    <rPh sb="6" eb="8">
      <t>ボウシ</t>
    </rPh>
    <rPh sb="12" eb="14">
      <t>ホゼン</t>
    </rPh>
    <rPh sb="14" eb="16">
      <t>カンリ</t>
    </rPh>
    <phoneticPr fontId="5"/>
  </si>
  <si>
    <t>遊休農地発生防止の
ための保全管理</t>
    <phoneticPr fontId="5"/>
  </si>
  <si>
    <t>農用地</t>
    <rPh sb="1" eb="3">
      <t>ヨウチ</t>
    </rPh>
    <phoneticPr fontId="5"/>
  </si>
  <si>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5"/>
  </si>
  <si>
    <t>事務・組織運営等に関する研修、
機械の安全使用に関する研修</t>
    <rPh sb="0" eb="2">
      <t>ジム</t>
    </rPh>
    <rPh sb="3" eb="5">
      <t>ソシキ</t>
    </rPh>
    <rPh sb="5" eb="7">
      <t>ウンエイ</t>
    </rPh>
    <rPh sb="7" eb="8">
      <t>トウ</t>
    </rPh>
    <rPh sb="9" eb="10">
      <t>カン</t>
    </rPh>
    <rPh sb="12" eb="14">
      <t>ケンシュウ</t>
    </rPh>
    <rPh sb="16" eb="18">
      <t>キカイ</t>
    </rPh>
    <rPh sb="19" eb="21">
      <t>アンゼン</t>
    </rPh>
    <rPh sb="21" eb="23">
      <t>シヨウ</t>
    </rPh>
    <rPh sb="24" eb="25">
      <t>カン</t>
    </rPh>
    <rPh sb="27" eb="29">
      <t>ケンシュウ</t>
    </rPh>
    <phoneticPr fontId="5"/>
  </si>
  <si>
    <t>施設の点検（水路、農道、ため池）</t>
    <rPh sb="0" eb="2">
      <t>シセツ</t>
    </rPh>
    <rPh sb="3" eb="5">
      <t>テンケン</t>
    </rPh>
    <rPh sb="6" eb="8">
      <t>スイロ</t>
    </rPh>
    <rPh sb="9" eb="11">
      <t>ノウドウ</t>
    </rPh>
    <rPh sb="14" eb="15">
      <t>イケ</t>
    </rPh>
    <phoneticPr fontId="5"/>
  </si>
  <si>
    <t>遊休農地等の発生状況の把握</t>
    <rPh sb="0" eb="2">
      <t>ユウキュウ</t>
    </rPh>
    <rPh sb="2" eb="4">
      <t>ノウチ</t>
    </rPh>
    <rPh sb="4" eb="5">
      <t>トウ</t>
    </rPh>
    <rPh sb="6" eb="8">
      <t>ハッセイ</t>
    </rPh>
    <rPh sb="8" eb="10">
      <t>ジョウキョウ</t>
    </rPh>
    <rPh sb="11" eb="13">
      <t>ハアク</t>
    </rPh>
    <phoneticPr fontId="5"/>
  </si>
  <si>
    <t>点検</t>
  </si>
  <si>
    <t>点検・
計画
策定</t>
    <rPh sb="0" eb="2">
      <t>テンケン</t>
    </rPh>
    <rPh sb="4" eb="6">
      <t>ケイカク</t>
    </rPh>
    <rPh sb="7" eb="9">
      <t>サクテイ</t>
    </rPh>
    <phoneticPr fontId="5"/>
  </si>
  <si>
    <t>１（農地維持）</t>
    <phoneticPr fontId="5"/>
  </si>
  <si>
    <t>（地域資源の基礎的な保全活動）</t>
    <phoneticPr fontId="5"/>
  </si>
  <si>
    <t>【農地維持活動】</t>
    <rPh sb="1" eb="3">
      <t>ノウチ</t>
    </rPh>
    <rPh sb="3" eb="5">
      <t>イジ</t>
    </rPh>
    <rPh sb="5" eb="7">
      <t>カツドウ</t>
    </rPh>
    <phoneticPr fontId="5"/>
  </si>
  <si>
    <t>会議など</t>
    <rPh sb="0" eb="2">
      <t>カイギ</t>
    </rPh>
    <phoneticPr fontId="5"/>
  </si>
  <si>
    <t>活動項目番号</t>
    <rPh sb="0" eb="6">
      <t>カツドウコウモクバンゴウ</t>
    </rPh>
    <phoneticPr fontId="5"/>
  </si>
  <si>
    <t>活動項目番号表</t>
    <rPh sb="0" eb="2">
      <t>カツドウ</t>
    </rPh>
    <rPh sb="2" eb="4">
      <t>コウモク</t>
    </rPh>
    <rPh sb="4" eb="6">
      <t>バンゴウ</t>
    </rPh>
    <rPh sb="6" eb="7">
      <t>ヒョウ</t>
    </rPh>
    <phoneticPr fontId="5"/>
  </si>
  <si>
    <t>返還金、他の活動組織への融通額・返還額</t>
    <rPh sb="0" eb="2">
      <t>ヘンカン</t>
    </rPh>
    <rPh sb="2" eb="3">
      <t>キン</t>
    </rPh>
    <phoneticPr fontId="85"/>
  </si>
  <si>
    <t>返還</t>
    <rPh sb="0" eb="2">
      <t>ヘンカン</t>
    </rPh>
    <phoneticPr fontId="5"/>
  </si>
  <si>
    <t>その他支出</t>
    <rPh sb="2" eb="3">
      <t>タ</t>
    </rPh>
    <rPh sb="3" eb="5">
      <t>シシュツ</t>
    </rPh>
    <phoneticPr fontId="5"/>
  </si>
  <si>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85"/>
  </si>
  <si>
    <t>外注費</t>
    <rPh sb="0" eb="3">
      <t>ガイチュウヒ</t>
    </rPh>
    <phoneticPr fontId="5"/>
  </si>
  <si>
    <t>活動参加者に対して支払った日当</t>
    <rPh sb="0" eb="2">
      <t>カツドウ</t>
    </rPh>
    <rPh sb="2" eb="5">
      <t>サンカシャ</t>
    </rPh>
    <rPh sb="6" eb="7">
      <t>タイ</t>
    </rPh>
    <rPh sb="9" eb="11">
      <t>シハラ</t>
    </rPh>
    <rPh sb="13" eb="15">
      <t>ニットウ</t>
    </rPh>
    <phoneticPr fontId="85"/>
  </si>
  <si>
    <t>日当</t>
    <rPh sb="0" eb="2">
      <t>ニットウ</t>
    </rPh>
    <phoneticPr fontId="85"/>
  </si>
  <si>
    <t>利子等、構成員による活動資金の立替金</t>
    <rPh sb="0" eb="2">
      <t>リシ</t>
    </rPh>
    <rPh sb="2" eb="3">
      <t>トウ</t>
    </rPh>
    <rPh sb="4" eb="7">
      <t>コウセイイン</t>
    </rPh>
    <rPh sb="10" eb="12">
      <t>カツドウ</t>
    </rPh>
    <rPh sb="12" eb="14">
      <t>シキン</t>
    </rPh>
    <rPh sb="15" eb="18">
      <t>タテカエキン</t>
    </rPh>
    <phoneticPr fontId="85"/>
  </si>
  <si>
    <t>利子等</t>
    <rPh sb="0" eb="2">
      <t>リシ</t>
    </rPh>
    <rPh sb="2" eb="3">
      <t>トウ</t>
    </rPh>
    <phoneticPr fontId="5"/>
  </si>
  <si>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85"/>
  </si>
  <si>
    <t>交付金</t>
    <rPh sb="0" eb="3">
      <t>コウフキン</t>
    </rPh>
    <phoneticPr fontId="5"/>
  </si>
  <si>
    <t>前年度持越</t>
    <rPh sb="0" eb="3">
      <t>ゼンネンド</t>
    </rPh>
    <rPh sb="3" eb="5">
      <t>モチコシ</t>
    </rPh>
    <phoneticPr fontId="5"/>
  </si>
  <si>
    <t>内　　　容　       （例）</t>
    <rPh sb="0" eb="1">
      <t>ウチ</t>
    </rPh>
    <rPh sb="4" eb="5">
      <t>カタチ</t>
    </rPh>
    <rPh sb="14" eb="15">
      <t>レイ</t>
    </rPh>
    <phoneticPr fontId="85"/>
  </si>
  <si>
    <t>費目</t>
    <rPh sb="0" eb="2">
      <t>ヒモク</t>
    </rPh>
    <phoneticPr fontId="85"/>
  </si>
  <si>
    <t>番号</t>
    <rPh sb="0" eb="2">
      <t>バンゴウ</t>
    </rPh>
    <phoneticPr fontId="85"/>
  </si>
  <si>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85"/>
  </si>
  <si>
    <t>合　　計</t>
    <rPh sb="0" eb="1">
      <t>ゴウ</t>
    </rPh>
    <rPh sb="3" eb="4">
      <t>ケイ</t>
    </rPh>
    <phoneticPr fontId="5"/>
  </si>
  <si>
    <t xml:space="preserve">  次年度への持越（残高）</t>
    <rPh sb="2" eb="5">
      <t>ジネンド</t>
    </rPh>
    <rPh sb="7" eb="8">
      <t>モ</t>
    </rPh>
    <rPh sb="8" eb="9">
      <t>コ</t>
    </rPh>
    <rPh sb="10" eb="12">
      <t>ザンダカ</t>
    </rPh>
    <phoneticPr fontId="5"/>
  </si>
  <si>
    <t xml:space="preserve">  次年度への持越（残高）</t>
    <rPh sb="2" eb="5">
      <t>ジネンド</t>
    </rPh>
    <rPh sb="7" eb="8">
      <t>モ</t>
    </rPh>
    <rPh sb="8" eb="9">
      <t>コ</t>
    </rPh>
    <rPh sb="10" eb="12">
      <t>ザンダカ</t>
    </rPh>
    <phoneticPr fontId="3"/>
  </si>
  <si>
    <t>支出</t>
    <rPh sb="0" eb="2">
      <t>シシュツ</t>
    </rPh>
    <phoneticPr fontId="5"/>
  </si>
  <si>
    <t>収入</t>
    <rPh sb="0" eb="2">
      <t>シュウニュウ</t>
    </rPh>
    <phoneticPr fontId="5"/>
  </si>
  <si>
    <t>金額</t>
    <rPh sb="0" eb="2">
      <t>キンガク</t>
    </rPh>
    <phoneticPr fontId="5"/>
  </si>
  <si>
    <t>長寿命化への活用</t>
    <rPh sb="0" eb="4">
      <t>チョウジュミョウカ</t>
    </rPh>
    <rPh sb="6" eb="8">
      <t>カツヨウ</t>
    </rPh>
    <phoneticPr fontId="85"/>
  </si>
  <si>
    <t>備考</t>
    <phoneticPr fontId="5"/>
  </si>
  <si>
    <t>活動
実施日</t>
    <phoneticPr fontId="5"/>
  </si>
  <si>
    <t>残高（円）</t>
    <rPh sb="0" eb="2">
      <t>ザンダカ</t>
    </rPh>
    <rPh sb="3" eb="4">
      <t>エン</t>
    </rPh>
    <phoneticPr fontId="5"/>
  </si>
  <si>
    <t>支出（円）</t>
    <rPh sb="0" eb="2">
      <t>シシュツ</t>
    </rPh>
    <rPh sb="3" eb="4">
      <t>エン</t>
    </rPh>
    <phoneticPr fontId="5"/>
  </si>
  <si>
    <t>収入（円）</t>
    <rPh sb="0" eb="2">
      <t>シュウニュウ</t>
    </rPh>
    <rPh sb="3" eb="4">
      <t>エン</t>
    </rPh>
    <phoneticPr fontId="5"/>
  </si>
  <si>
    <t>内　　容</t>
    <phoneticPr fontId="5"/>
  </si>
  <si>
    <t>分類</t>
    <phoneticPr fontId="5"/>
  </si>
  <si>
    <t>日付</t>
    <phoneticPr fontId="5"/>
  </si>
  <si>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85"/>
  </si>
  <si>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85"/>
  </si>
  <si>
    <t>★「分類」欄は、分類番号（１～８）から選択してください。</t>
    <rPh sb="2" eb="4">
      <t>ブンルイ</t>
    </rPh>
    <rPh sb="5" eb="6">
      <t>ラン</t>
    </rPh>
    <rPh sb="8" eb="10">
      <t>ブンルイ</t>
    </rPh>
    <rPh sb="10" eb="12">
      <t>バンゴウ</t>
    </rPh>
    <rPh sb="19" eb="21">
      <t>センタク</t>
    </rPh>
    <phoneticPr fontId="85"/>
  </si>
  <si>
    <t>（様式第１－7号）</t>
    <phoneticPr fontId="70"/>
  </si>
  <si>
    <t>消費税に係る課税事業者の該当の有無</t>
    <rPh sb="0" eb="3">
      <t>ショウヒゼイ</t>
    </rPh>
    <rPh sb="4" eb="5">
      <t>カカワ</t>
    </rPh>
    <rPh sb="6" eb="8">
      <t>カゼイ</t>
    </rPh>
    <rPh sb="8" eb="11">
      <t>ジギョウシャ</t>
    </rPh>
    <rPh sb="12" eb="14">
      <t>ガイトウ</t>
    </rPh>
    <rPh sb="15" eb="17">
      <t>ウム</t>
    </rPh>
    <phoneticPr fontId="5"/>
  </si>
  <si>
    <t>農地中間管理機構の借り受け</t>
    <rPh sb="0" eb="2">
      <t>ノウチ</t>
    </rPh>
    <rPh sb="2" eb="4">
      <t>チュウカン</t>
    </rPh>
    <rPh sb="4" eb="6">
      <t>カンリ</t>
    </rPh>
    <rPh sb="6" eb="8">
      <t>キコウ</t>
    </rPh>
    <rPh sb="9" eb="10">
      <t>カ</t>
    </rPh>
    <rPh sb="11" eb="12">
      <t>ウ</t>
    </rPh>
    <phoneticPr fontId="5"/>
  </si>
  <si>
    <t>下記にあてはまる場合は○を記入してください。</t>
    <rPh sb="0" eb="2">
      <t>カキ</t>
    </rPh>
    <rPh sb="8" eb="10">
      <t>バアイ</t>
    </rPh>
    <rPh sb="13" eb="15">
      <t>キニュウ</t>
    </rPh>
    <phoneticPr fontId="5"/>
  </si>
  <si>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5"/>
  </si>
  <si>
    <t>本年度</t>
    <rPh sb="0" eb="3">
      <t>ホンネンド</t>
    </rPh>
    <phoneticPr fontId="5"/>
  </si>
  <si>
    <t>前年度まで</t>
    <rPh sb="0" eb="3">
      <t>ゼンネンド</t>
    </rPh>
    <phoneticPr fontId="5"/>
  </si>
  <si>
    <t>（km,箇所）</t>
    <rPh sb="4" eb="6">
      <t>カショ</t>
    </rPh>
    <phoneticPr fontId="5"/>
  </si>
  <si>
    <t>調査・
設計等
のみ</t>
    <rPh sb="0" eb="2">
      <t>チョウサ</t>
    </rPh>
    <rPh sb="4" eb="6">
      <t>セッケイ</t>
    </rPh>
    <rPh sb="6" eb="7">
      <t>トウ</t>
    </rPh>
    <phoneticPr fontId="5"/>
  </si>
  <si>
    <t>完成数量（km,箇所）</t>
    <rPh sb="0" eb="2">
      <t>カンセイ</t>
    </rPh>
    <rPh sb="2" eb="4">
      <t>スウリョウ</t>
    </rPh>
    <rPh sb="8" eb="10">
      <t>カショ</t>
    </rPh>
    <phoneticPr fontId="5"/>
  </si>
  <si>
    <t>実績</t>
    <rPh sb="0" eb="2">
      <t>ジッセキ</t>
    </rPh>
    <phoneticPr fontId="5"/>
  </si>
  <si>
    <t>計画</t>
    <rPh sb="0" eb="2">
      <t>ケイカク</t>
    </rPh>
    <phoneticPr fontId="5"/>
  </si>
  <si>
    <t>a</t>
    <phoneticPr fontId="5"/>
  </si>
  <si>
    <t>水田の雨水貯留機能の強化（田んぼダム）を推進する活動への支援</t>
    <phoneticPr fontId="5"/>
  </si>
  <si>
    <t>全対象水田面積</t>
    <rPh sb="0" eb="3">
      <t>ゼンタイショウ</t>
    </rPh>
    <rPh sb="3" eb="5">
      <t>スイデン</t>
    </rPh>
    <rPh sb="5" eb="7">
      <t>メンセキ</t>
    </rPh>
    <phoneticPr fontId="5"/>
  </si>
  <si>
    <t>実施面積（右記の内数）</t>
    <rPh sb="0" eb="2">
      <t>ジッシ</t>
    </rPh>
    <rPh sb="2" eb="4">
      <t>メンセキ</t>
    </rPh>
    <rPh sb="5" eb="7">
      <t>ウキ</t>
    </rPh>
    <rPh sb="8" eb="10">
      <t>ウチスウ</t>
    </rPh>
    <phoneticPr fontId="5"/>
  </si>
  <si>
    <t>実施</t>
    <rPh sb="0" eb="2">
      <t>ジッシ</t>
    </rPh>
    <phoneticPr fontId="5"/>
  </si>
  <si>
    <t>実施日</t>
    <rPh sb="0" eb="3">
      <t>ジッシビ</t>
    </rPh>
    <phoneticPr fontId="5"/>
  </si>
  <si>
    <t>農村協働力の深化に向けた活動への支援</t>
    <rPh sb="12" eb="14">
      <t>カツドウ</t>
    </rPh>
    <phoneticPr fontId="5"/>
  </si>
  <si>
    <t>備考（参加人数及び内容等を記入）</t>
    <rPh sb="0" eb="2">
      <t>ビコウ</t>
    </rPh>
    <rPh sb="3" eb="5">
      <t>サンカ</t>
    </rPh>
    <rPh sb="5" eb="7">
      <t>ニンズウ</t>
    </rPh>
    <rPh sb="7" eb="8">
      <t>オヨ</t>
    </rPh>
    <rPh sb="9" eb="11">
      <t>ナイヨウ</t>
    </rPh>
    <rPh sb="11" eb="12">
      <t>トウ</t>
    </rPh>
    <rPh sb="13" eb="15">
      <t>キニュウ</t>
    </rPh>
    <phoneticPr fontId="5"/>
  </si>
  <si>
    <t>59　都道府県、市町村が特に認める活動</t>
    <rPh sb="3" eb="7">
      <t>トドウフケン</t>
    </rPh>
    <rPh sb="8" eb="11">
      <t>シチョウソン</t>
    </rPh>
    <rPh sb="12" eb="13">
      <t>トク</t>
    </rPh>
    <rPh sb="14" eb="15">
      <t>ミト</t>
    </rPh>
    <rPh sb="17" eb="19">
      <t>カツドウ</t>
    </rPh>
    <phoneticPr fontId="5"/>
  </si>
  <si>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5"/>
  </si>
  <si>
    <t>57　やすらぎ・福祉及び教育機能の活用</t>
    <rPh sb="8" eb="10">
      <t>フクシ</t>
    </rPh>
    <rPh sb="10" eb="11">
      <t>オヨ</t>
    </rPh>
    <rPh sb="12" eb="14">
      <t>キョウイク</t>
    </rPh>
    <rPh sb="14" eb="16">
      <t>キノウ</t>
    </rPh>
    <rPh sb="17" eb="19">
      <t>カツヨウ</t>
    </rPh>
    <phoneticPr fontId="5"/>
  </si>
  <si>
    <t>56　農村環境保全活動の幅広い展開</t>
    <rPh sb="3" eb="5">
      <t>ノウソン</t>
    </rPh>
    <rPh sb="5" eb="7">
      <t>カンキョウ</t>
    </rPh>
    <rPh sb="7" eb="9">
      <t>ホゼン</t>
    </rPh>
    <rPh sb="9" eb="11">
      <t>カツドウ</t>
    </rPh>
    <rPh sb="12" eb="14">
      <t>ハバヒロ</t>
    </rPh>
    <rPh sb="15" eb="17">
      <t>テンカイ</t>
    </rPh>
    <phoneticPr fontId="5"/>
  </si>
  <si>
    <t>55　防災・減災力の強化</t>
    <rPh sb="3" eb="5">
      <t>ボウサイ</t>
    </rPh>
    <rPh sb="6" eb="8">
      <t>ゲンサイ</t>
    </rPh>
    <rPh sb="8" eb="9">
      <t>リョク</t>
    </rPh>
    <rPh sb="10" eb="12">
      <t>キョウカ</t>
    </rPh>
    <phoneticPr fontId="5"/>
  </si>
  <si>
    <t>54　地域住民による直営施工</t>
    <rPh sb="3" eb="5">
      <t>チイキ</t>
    </rPh>
    <rPh sb="5" eb="7">
      <t>ジュウミン</t>
    </rPh>
    <rPh sb="10" eb="12">
      <t>チョクエイ</t>
    </rPh>
    <rPh sb="12" eb="14">
      <t>セコウ</t>
    </rPh>
    <phoneticPr fontId="5"/>
  </si>
  <si>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5"/>
  </si>
  <si>
    <t>52　遊休農地の有効活用</t>
    <rPh sb="3" eb="5">
      <t>ユウキュウ</t>
    </rPh>
    <rPh sb="5" eb="7">
      <t>ノウチ</t>
    </rPh>
    <rPh sb="8" eb="10">
      <t>ユウコウ</t>
    </rPh>
    <rPh sb="10" eb="12">
      <t>カツヨウ</t>
    </rPh>
    <phoneticPr fontId="5"/>
  </si>
  <si>
    <t>多面的機能の増進を図る活動</t>
    <rPh sb="0" eb="3">
      <t>タメンテキ</t>
    </rPh>
    <rPh sb="3" eb="5">
      <t>キノウ</t>
    </rPh>
    <rPh sb="6" eb="8">
      <t>ゾウシン</t>
    </rPh>
    <rPh sb="9" eb="10">
      <t>ハカ</t>
    </rPh>
    <rPh sb="11" eb="13">
      <t>カツドウ</t>
    </rPh>
    <phoneticPr fontId="5"/>
  </si>
  <si>
    <t>51　啓発・普及活動</t>
    <phoneticPr fontId="5"/>
  </si>
  <si>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5"/>
  </si>
  <si>
    <t>33　ため池の軽微な補修等</t>
    <rPh sb="5" eb="6">
      <t>イケ</t>
    </rPh>
    <rPh sb="7" eb="9">
      <t>ケイビ</t>
    </rPh>
    <rPh sb="10" eb="12">
      <t>ホシュウ</t>
    </rPh>
    <rPh sb="12" eb="13">
      <t>トウ</t>
    </rPh>
    <phoneticPr fontId="5"/>
  </si>
  <si>
    <t>32　農道の軽微な補修等</t>
    <rPh sb="3" eb="5">
      <t>ノウドウ</t>
    </rPh>
    <rPh sb="6" eb="8">
      <t>ケイビ</t>
    </rPh>
    <rPh sb="9" eb="11">
      <t>ホシュウ</t>
    </rPh>
    <rPh sb="11" eb="12">
      <t>トウ</t>
    </rPh>
    <phoneticPr fontId="5"/>
  </si>
  <si>
    <t>31　水路の軽微な補修等</t>
    <rPh sb="3" eb="5">
      <t>スイロ</t>
    </rPh>
    <rPh sb="6" eb="8">
      <t>ケイビ</t>
    </rPh>
    <rPh sb="9" eb="11">
      <t>ホシュウ</t>
    </rPh>
    <rPh sb="11" eb="12">
      <t>トウ</t>
    </rPh>
    <phoneticPr fontId="5"/>
  </si>
  <si>
    <t>30　農用地の軽微な補修等</t>
    <rPh sb="3" eb="6">
      <t>ノウヨウチ</t>
    </rPh>
    <rPh sb="7" eb="9">
      <t>ケイビ</t>
    </rPh>
    <rPh sb="10" eb="12">
      <t>ホシュウ</t>
    </rPh>
    <rPh sb="12" eb="13">
      <t>トウ</t>
    </rPh>
    <phoneticPr fontId="5"/>
  </si>
  <si>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5"/>
  </si>
  <si>
    <t>27　ため池の機能診断</t>
    <rPh sb="5" eb="6">
      <t>イケ</t>
    </rPh>
    <rPh sb="7" eb="9">
      <t>キノウ</t>
    </rPh>
    <rPh sb="9" eb="11">
      <t>シンダン</t>
    </rPh>
    <phoneticPr fontId="5"/>
  </si>
  <si>
    <t>26　農道の機能診断</t>
    <rPh sb="3" eb="5">
      <t>ノウドウ</t>
    </rPh>
    <rPh sb="6" eb="8">
      <t>キノウ</t>
    </rPh>
    <rPh sb="8" eb="10">
      <t>シンダン</t>
    </rPh>
    <phoneticPr fontId="5"/>
  </si>
  <si>
    <t>25　水路の機能診断</t>
    <rPh sb="3" eb="5">
      <t>スイロ</t>
    </rPh>
    <rPh sb="6" eb="8">
      <t>キノウ</t>
    </rPh>
    <rPh sb="8" eb="10">
      <t>シンダン</t>
    </rPh>
    <phoneticPr fontId="5"/>
  </si>
  <si>
    <t>24　農用地の機能診断</t>
    <rPh sb="3" eb="6">
      <t>ノウヨウチ</t>
    </rPh>
    <rPh sb="7" eb="9">
      <t>キノウ</t>
    </rPh>
    <rPh sb="9" eb="11">
      <t>シンダン</t>
    </rPh>
    <phoneticPr fontId="5"/>
  </si>
  <si>
    <t>資源向上支払交付金（共同）の交付を受けずに活動を実施した場合も記入してください。</t>
    <rPh sb="0" eb="2">
      <t>シゲン</t>
    </rPh>
    <rPh sb="2" eb="4">
      <t>コウジョウ</t>
    </rPh>
    <rPh sb="10" eb="12">
      <t>キョウドウ</t>
    </rPh>
    <rPh sb="21" eb="23">
      <t>カツドウ</t>
    </rPh>
    <phoneticPr fontId="5"/>
  </si>
  <si>
    <t>23　その他</t>
    <phoneticPr fontId="5"/>
  </si>
  <si>
    <t>22　有識者等による研修会、検討会の開催</t>
    <rPh sb="3" eb="6">
      <t>ユウシキシャ</t>
    </rPh>
    <rPh sb="6" eb="7">
      <t>トウ</t>
    </rPh>
    <rPh sb="10" eb="13">
      <t>ケンシュウカイ</t>
    </rPh>
    <rPh sb="14" eb="17">
      <t>ケントウカイ</t>
    </rPh>
    <rPh sb="18" eb="20">
      <t>カイサイ</t>
    </rPh>
    <phoneticPr fontId="5"/>
  </si>
  <si>
    <t>21　地域住民等に対する意向調査等</t>
    <rPh sb="3" eb="5">
      <t>チイキ</t>
    </rPh>
    <rPh sb="5" eb="7">
      <t>ジュウミン</t>
    </rPh>
    <rPh sb="7" eb="8">
      <t>トウ</t>
    </rPh>
    <rPh sb="9" eb="10">
      <t>タイ</t>
    </rPh>
    <rPh sb="12" eb="14">
      <t>イコウ</t>
    </rPh>
    <rPh sb="14" eb="16">
      <t>チョウサ</t>
    </rPh>
    <rPh sb="16" eb="17">
      <t>トウ</t>
    </rPh>
    <phoneticPr fontId="5"/>
  </si>
  <si>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5"/>
  </si>
  <si>
    <t>19　不在村地主との連絡体制の整備等</t>
    <rPh sb="3" eb="5">
      <t>フザイ</t>
    </rPh>
    <rPh sb="5" eb="6">
      <t>ムラ</t>
    </rPh>
    <rPh sb="6" eb="8">
      <t>ジヌシ</t>
    </rPh>
    <rPh sb="10" eb="12">
      <t>レンラク</t>
    </rPh>
    <rPh sb="12" eb="14">
      <t>タイセイ</t>
    </rPh>
    <rPh sb="15" eb="17">
      <t>セイビ</t>
    </rPh>
    <rPh sb="17" eb="18">
      <t>トウ</t>
    </rPh>
    <phoneticPr fontId="5"/>
  </si>
  <si>
    <t>18　農業者に対する意向調査、現地調査</t>
    <phoneticPr fontId="5"/>
  </si>
  <si>
    <t>17　農業者の検討会の開催</t>
    <phoneticPr fontId="5"/>
  </si>
  <si>
    <t>16　異常気象時の対応</t>
    <rPh sb="3" eb="5">
      <t>イジョウ</t>
    </rPh>
    <rPh sb="5" eb="7">
      <t>キショウ</t>
    </rPh>
    <rPh sb="7" eb="8">
      <t>ジ</t>
    </rPh>
    <rPh sb="9" eb="11">
      <t>タイオウ</t>
    </rPh>
    <phoneticPr fontId="5"/>
  </si>
  <si>
    <t>15　ため池附帯施設の保守管理</t>
    <rPh sb="5" eb="6">
      <t>イケ</t>
    </rPh>
    <rPh sb="6" eb="8">
      <t>フタイ</t>
    </rPh>
    <rPh sb="8" eb="10">
      <t>シセツ</t>
    </rPh>
    <rPh sb="11" eb="13">
      <t>ホシュ</t>
    </rPh>
    <rPh sb="13" eb="15">
      <t>カンリ</t>
    </rPh>
    <phoneticPr fontId="5"/>
  </si>
  <si>
    <t>14　ため池の泥上げ</t>
    <rPh sb="5" eb="6">
      <t>イケ</t>
    </rPh>
    <rPh sb="7" eb="8">
      <t>ドロ</t>
    </rPh>
    <rPh sb="8" eb="9">
      <t>ア</t>
    </rPh>
    <phoneticPr fontId="5"/>
  </si>
  <si>
    <t>13　ため池の草刈り</t>
    <rPh sb="5" eb="6">
      <t>イケ</t>
    </rPh>
    <rPh sb="7" eb="9">
      <t>クサカ</t>
    </rPh>
    <phoneticPr fontId="5"/>
  </si>
  <si>
    <t>11　農道側溝の泥上げ</t>
    <rPh sb="3" eb="5">
      <t>ノウドウ</t>
    </rPh>
    <rPh sb="5" eb="7">
      <t>ソッコウ</t>
    </rPh>
    <rPh sb="8" eb="9">
      <t>ドロ</t>
    </rPh>
    <rPh sb="9" eb="10">
      <t>ア</t>
    </rPh>
    <phoneticPr fontId="5"/>
  </si>
  <si>
    <t>８　水路の泥上げ</t>
    <rPh sb="2" eb="4">
      <t>スイロ</t>
    </rPh>
    <rPh sb="5" eb="6">
      <t>ドロ</t>
    </rPh>
    <rPh sb="6" eb="7">
      <t>ア</t>
    </rPh>
    <phoneticPr fontId="5"/>
  </si>
  <si>
    <t>７　水路の草刈り</t>
    <rPh sb="2" eb="4">
      <t>スイロ</t>
    </rPh>
    <rPh sb="5" eb="7">
      <t>クサカ</t>
    </rPh>
    <phoneticPr fontId="5"/>
  </si>
  <si>
    <t>５　畦畔・法面・防風林の草刈り</t>
    <rPh sb="2" eb="4">
      <t>ケイハン</t>
    </rPh>
    <rPh sb="5" eb="7">
      <t>ノリメン</t>
    </rPh>
    <rPh sb="8" eb="11">
      <t>ボウフウリン</t>
    </rPh>
    <rPh sb="12" eb="14">
      <t>クサカ</t>
    </rPh>
    <phoneticPr fontId="5"/>
  </si>
  <si>
    <t>遊休農地解消面積</t>
    <rPh sb="0" eb="2">
      <t>ユウキュウ</t>
    </rPh>
    <rPh sb="2" eb="4">
      <t>ノウチ</t>
    </rPh>
    <rPh sb="4" eb="6">
      <t>カイショウ</t>
    </rPh>
    <rPh sb="6" eb="8">
      <t>メンセキ</t>
    </rPh>
    <phoneticPr fontId="5"/>
  </si>
  <si>
    <t>４　遊休農地発生防止のための保全管理</t>
    <rPh sb="2" eb="4">
      <t>ユウキュウ</t>
    </rPh>
    <rPh sb="4" eb="6">
      <t>ノウチ</t>
    </rPh>
    <rPh sb="6" eb="8">
      <t>ハッセイ</t>
    </rPh>
    <rPh sb="8" eb="10">
      <t>ボウシ</t>
    </rPh>
    <rPh sb="14" eb="16">
      <t>ホゼン</t>
    </rPh>
    <rPh sb="16" eb="18">
      <t>カンリ</t>
    </rPh>
    <phoneticPr fontId="5"/>
  </si>
  <si>
    <t>地域資源の基礎的な保全活動</t>
    <rPh sb="0" eb="2">
      <t>チイキ</t>
    </rPh>
    <rPh sb="2" eb="4">
      <t>シゲン</t>
    </rPh>
    <rPh sb="5" eb="8">
      <t>キソテキ</t>
    </rPh>
    <rPh sb="9" eb="11">
      <t>ホゼン</t>
    </rPh>
    <rPh sb="11" eb="13">
      <t>カツドウ</t>
    </rPh>
    <phoneticPr fontId="5"/>
  </si>
  <si>
    <t xml:space="preserve">活動区分 </t>
    <rPh sb="0" eb="2">
      <t>カツドウ</t>
    </rPh>
    <rPh sb="2" eb="4">
      <t>クブン</t>
    </rPh>
    <phoneticPr fontId="5"/>
  </si>
  <si>
    <t>農地維持支払交付金の交付を受けずに活動を実施した場合も記入してください。</t>
    <rPh sb="17" eb="19">
      <t>カツドウ</t>
    </rPh>
    <phoneticPr fontId="5"/>
  </si>
  <si>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5"/>
  </si>
  <si>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5"/>
  </si>
  <si>
    <t>特定非営利活動法人</t>
    <rPh sb="0" eb="2">
      <t>トクテイ</t>
    </rPh>
    <rPh sb="2" eb="5">
      <t>ヒエイリ</t>
    </rPh>
    <rPh sb="5" eb="7">
      <t>カツドウ</t>
    </rPh>
    <rPh sb="7" eb="9">
      <t>ホウジン</t>
    </rPh>
    <phoneticPr fontId="5"/>
  </si>
  <si>
    <t>広域活動組織</t>
    <rPh sb="0" eb="2">
      <t>コウイキ</t>
    </rPh>
    <rPh sb="2" eb="4">
      <t>カツドウ</t>
    </rPh>
    <rPh sb="4" eb="6">
      <t>ソシキ</t>
    </rPh>
    <phoneticPr fontId="5"/>
  </si>
  <si>
    <t>２．組織の広域化・体制強化の計画</t>
    <rPh sb="2" eb="4">
      <t>ソシキ</t>
    </rPh>
    <rPh sb="5" eb="8">
      <t>コウイキカ</t>
    </rPh>
    <rPh sb="9" eb="11">
      <t>タイセイ</t>
    </rPh>
    <rPh sb="11" eb="13">
      <t>キョウカ</t>
    </rPh>
    <rPh sb="14" eb="16">
      <t>ケイカク</t>
    </rPh>
    <phoneticPr fontId="5"/>
  </si>
  <si>
    <t>２．組織の広域化・体制強化の状況</t>
    <rPh sb="2" eb="4">
      <t>ソシキ</t>
    </rPh>
    <rPh sb="5" eb="8">
      <t>コウイキカ</t>
    </rPh>
    <rPh sb="9" eb="11">
      <t>タイセイ</t>
    </rPh>
    <rPh sb="11" eb="13">
      <t>キョウカ</t>
    </rPh>
    <rPh sb="14" eb="16">
      <t>ジョウキョウ</t>
    </rPh>
    <phoneticPr fontId="5"/>
  </si>
  <si>
    <t>開催日</t>
    <rPh sb="0" eb="3">
      <t>カイサイビ</t>
    </rPh>
    <phoneticPr fontId="5"/>
  </si>
  <si>
    <t>１． 総会又は運営委員会の実施時期</t>
    <rPh sb="3" eb="5">
      <t>ソウカイ</t>
    </rPh>
    <rPh sb="5" eb="6">
      <t>マタ</t>
    </rPh>
    <rPh sb="7" eb="9">
      <t>ウンエイ</t>
    </rPh>
    <rPh sb="9" eb="12">
      <t>イインカイ</t>
    </rPh>
    <rPh sb="13" eb="15">
      <t>ジッシ</t>
    </rPh>
    <rPh sb="15" eb="17">
      <t>ジキ</t>
    </rPh>
    <phoneticPr fontId="5"/>
  </si>
  <si>
    <t>　合　　　計</t>
    <rPh sb="1" eb="2">
      <t>ゴウ</t>
    </rPh>
    <rPh sb="5" eb="6">
      <t>ケイ</t>
    </rPh>
    <phoneticPr fontId="5"/>
  </si>
  <si>
    <t>次年度への持越金
（資源向上（長寿命化））</t>
    <rPh sb="0" eb="3">
      <t>ジネンド</t>
    </rPh>
    <rPh sb="5" eb="7">
      <t>モチコ</t>
    </rPh>
    <rPh sb="7" eb="8">
      <t>キン</t>
    </rPh>
    <rPh sb="10" eb="12">
      <t>シゲン</t>
    </rPh>
    <rPh sb="12" eb="14">
      <t>コウジョウ</t>
    </rPh>
    <rPh sb="15" eb="19">
      <t>チョウジュミョウカ</t>
    </rPh>
    <phoneticPr fontId="5"/>
  </si>
  <si>
    <t>５．</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</si>
  <si>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5"/>
  </si>
  <si>
    <t>４．</t>
  </si>
  <si>
    <t>３．</t>
    <phoneticPr fontId="5"/>
  </si>
  <si>
    <t>その他</t>
    <rPh sb="2" eb="3">
      <t>ホカ</t>
    </rPh>
    <phoneticPr fontId="5"/>
  </si>
  <si>
    <t>日当</t>
    <rPh sb="0" eb="2">
      <t>ニットウ</t>
    </rPh>
    <phoneticPr fontId="5"/>
  </si>
  <si>
    <t>支出総額（資源向上（長寿命化））</t>
    <rPh sb="0" eb="2">
      <t>シシュツ</t>
    </rPh>
    <rPh sb="2" eb="4">
      <t>ソウガク</t>
    </rPh>
    <rPh sb="5" eb="7">
      <t>シゲン</t>
    </rPh>
    <rPh sb="7" eb="9">
      <t>コウジョウ</t>
    </rPh>
    <rPh sb="10" eb="14">
      <t>チョウジュミョウカ</t>
    </rPh>
    <phoneticPr fontId="5"/>
  </si>
  <si>
    <t>２．</t>
    <phoneticPr fontId="5"/>
  </si>
  <si>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5"/>
  </si>
  <si>
    <t>１．</t>
    <phoneticPr fontId="5"/>
  </si>
  <si>
    <t>備　考</t>
    <rPh sb="0" eb="1">
      <t>ソナエ</t>
    </rPh>
    <rPh sb="2" eb="3">
      <t>コウ</t>
    </rPh>
    <phoneticPr fontId="5"/>
  </si>
  <si>
    <t>金額</t>
    <rPh sb="0" eb="1">
      <t>キン</t>
    </rPh>
    <rPh sb="1" eb="2">
      <t>ガク</t>
    </rPh>
    <phoneticPr fontId="5"/>
  </si>
  <si>
    <t>項　　目</t>
    <rPh sb="0" eb="1">
      <t>コウ</t>
    </rPh>
    <rPh sb="3" eb="4">
      <t>メ</t>
    </rPh>
    <phoneticPr fontId="5"/>
  </si>
  <si>
    <t>支出の部</t>
    <rPh sb="0" eb="2">
      <t>シシュツ</t>
    </rPh>
    <rPh sb="3" eb="4">
      <t>ブ</t>
    </rPh>
    <phoneticPr fontId="5"/>
  </si>
  <si>
    <t>５．</t>
    <phoneticPr fontId="5"/>
  </si>
  <si>
    <t>資源向上（長寿命化）交付金</t>
    <rPh sb="0" eb="2">
      <t>シゲン</t>
    </rPh>
    <rPh sb="2" eb="4">
      <t>コウジョウ</t>
    </rPh>
    <rPh sb="5" eb="9">
      <t>チョウジュミョウカ</t>
    </rPh>
    <rPh sb="10" eb="13">
      <t>コウフキン</t>
    </rPh>
    <phoneticPr fontId="5"/>
  </si>
  <si>
    <t>４．</t>
    <phoneticPr fontId="5"/>
  </si>
  <si>
    <t>農地維持・資源向上（共同）交付金</t>
    <rPh sb="0" eb="2">
      <t>ノウチ</t>
    </rPh>
    <rPh sb="2" eb="4">
      <t>イジ</t>
    </rPh>
    <rPh sb="5" eb="7">
      <t>シゲン</t>
    </rPh>
    <rPh sb="7" eb="9">
      <t>コウジョウ</t>
    </rPh>
    <rPh sb="10" eb="12">
      <t>キョウドウ</t>
    </rPh>
    <rPh sb="13" eb="16">
      <t>コウフキン</t>
    </rPh>
    <phoneticPr fontId="5"/>
  </si>
  <si>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5"/>
  </si>
  <si>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5"/>
  </si>
  <si>
    <t>収入の部</t>
    <rPh sb="0" eb="2">
      <t>シュウニュウ</t>
    </rPh>
    <rPh sb="3" eb="4">
      <t>ブ</t>
    </rPh>
    <phoneticPr fontId="5"/>
  </si>
  <si>
    <t>組織名称</t>
    <rPh sb="0" eb="2">
      <t>ソシキ</t>
    </rPh>
    <rPh sb="2" eb="4">
      <t>メイショウ</t>
    </rPh>
    <phoneticPr fontId="5"/>
  </si>
  <si>
    <t>多面的機能支払交付金に係る実施状況報告書</t>
  </si>
  <si>
    <t>（別添）</t>
    <rPh sb="1" eb="3">
      <t>ベッテン</t>
    </rPh>
    <phoneticPr fontId="5"/>
  </si>
  <si>
    <t>（様式第1－８号）</t>
    <phoneticPr fontId="5"/>
  </si>
  <si>
    <t>上記の内容について、妥当であると認める。</t>
    <rPh sb="0" eb="2">
      <t>ジョウキ</t>
    </rPh>
    <rPh sb="3" eb="5">
      <t>ナイヨウ</t>
    </rPh>
    <rPh sb="10" eb="12">
      <t>ダトウ</t>
    </rPh>
    <rPh sb="16" eb="17">
      <t>ミト</t>
    </rPh>
    <phoneticPr fontId="91"/>
  </si>
  <si>
    <t>担当者記名</t>
    <rPh sb="0" eb="3">
      <t>タントウシャ</t>
    </rPh>
    <rPh sb="3" eb="5">
      <t>キメイ</t>
    </rPh>
    <phoneticPr fontId="91"/>
  </si>
  <si>
    <t>確認結果</t>
    <rPh sb="0" eb="2">
      <t>カクニン</t>
    </rPh>
    <rPh sb="2" eb="4">
      <t>ケッカ</t>
    </rPh>
    <phoneticPr fontId="91"/>
  </si>
  <si>
    <t>市町村担当者における妥当性の確認欄</t>
    <rPh sb="0" eb="3">
      <t>シチョウソン</t>
    </rPh>
    <rPh sb="3" eb="6">
      <t>タントウシャ</t>
    </rPh>
    <rPh sb="10" eb="13">
      <t>ダトウセイ</t>
    </rPh>
    <rPh sb="14" eb="16">
      <t>カクニン</t>
    </rPh>
    <rPh sb="16" eb="17">
      <t>ラン</t>
    </rPh>
    <phoneticPr fontId="91"/>
  </si>
  <si>
    <t>円</t>
    <rPh sb="0" eb="1">
      <t>エン</t>
    </rPh>
    <phoneticPr fontId="91"/>
  </si>
  <si>
    <t>計</t>
    <rPh sb="0" eb="1">
      <t>ケイ</t>
    </rPh>
    <phoneticPr fontId="91"/>
  </si>
  <si>
    <t>算定根拠</t>
    <rPh sb="0" eb="2">
      <t>サンテイ</t>
    </rPh>
    <rPh sb="2" eb="4">
      <t>コンキョ</t>
    </rPh>
    <phoneticPr fontId="91"/>
  </si>
  <si>
    <t>使用予定金額</t>
    <rPh sb="0" eb="2">
      <t>シヨウ</t>
    </rPh>
    <rPh sb="2" eb="4">
      <t>ヨテイ</t>
    </rPh>
    <rPh sb="4" eb="6">
      <t>キンガク</t>
    </rPh>
    <phoneticPr fontId="91"/>
  </si>
  <si>
    <t>使用内容</t>
    <rPh sb="0" eb="2">
      <t>シヨウ</t>
    </rPh>
    <rPh sb="2" eb="4">
      <t>ナイヨウ</t>
    </rPh>
    <phoneticPr fontId="91"/>
  </si>
  <si>
    <t>使用時期</t>
    <rPh sb="0" eb="2">
      <t>シヨウ</t>
    </rPh>
    <rPh sb="2" eb="4">
      <t>ジキ</t>
    </rPh>
    <phoneticPr fontId="91"/>
  </si>
  <si>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91"/>
  </si>
  <si>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91"/>
  </si>
  <si>
    <t>資源向上（長寿命化）</t>
    <rPh sb="5" eb="9">
      <t>チョウジュミョウカ</t>
    </rPh>
    <phoneticPr fontId="91"/>
  </si>
  <si>
    <t>持越金の使用予定表</t>
    <rPh sb="0" eb="2">
      <t>モチコシ</t>
    </rPh>
    <rPh sb="2" eb="3">
      <t>キン</t>
    </rPh>
    <rPh sb="4" eb="6">
      <t>シヨウ</t>
    </rPh>
    <rPh sb="6" eb="8">
      <t>ヨテイ</t>
    </rPh>
    <rPh sb="8" eb="9">
      <t>ヒョウ</t>
    </rPh>
    <phoneticPr fontId="91"/>
  </si>
  <si>
    <t>農地維持・資源向上（共同）</t>
  </si>
  <si>
    <t>取組番号</t>
    <rPh sb="2" eb="4">
      <t>バンゴウ</t>
    </rPh>
    <phoneticPr fontId="5"/>
  </si>
  <si>
    <t>農村文化の伝承を通じた農村コミュニティの強化</t>
  </si>
  <si>
    <t>やすらぎ・福祉及び教育機能の活用</t>
    <phoneticPr fontId="5"/>
  </si>
  <si>
    <t>多面的機能の増進を図る活動</t>
  </si>
  <si>
    <t>取組</t>
  </si>
  <si>
    <t>活動項目</t>
  </si>
  <si>
    <t>３．多面的機能の増進を図る活動</t>
    <phoneticPr fontId="5"/>
  </si>
  <si>
    <t>水田の地下水かん養機能向上活動、水源かん養林の保全</t>
    <rPh sb="16" eb="18">
      <t>スイゲン</t>
    </rPh>
    <rPh sb="20" eb="21">
      <t>ヨウ</t>
    </rPh>
    <rPh sb="21" eb="22">
      <t>ハヤシ</t>
    </rPh>
    <rPh sb="23" eb="25">
      <t>ホゼン</t>
    </rPh>
    <phoneticPr fontId="5"/>
  </si>
  <si>
    <t>水田貯留機能増進・地下水かん養</t>
    <phoneticPr fontId="5"/>
  </si>
  <si>
    <t>景観形成・生活環境保全</t>
    <phoneticPr fontId="5"/>
  </si>
  <si>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5"/>
  </si>
  <si>
    <t>景観形成計画、生活環境保全計画の策定</t>
    <rPh sb="4" eb="6">
      <t>ケイカク</t>
    </rPh>
    <phoneticPr fontId="5"/>
  </si>
  <si>
    <t>取組番号</t>
    <rPh sb="0" eb="2">
      <t>トリクミ</t>
    </rPh>
    <rPh sb="2" eb="4">
      <t>バンゴウ</t>
    </rPh>
    <phoneticPr fontId="5"/>
  </si>
  <si>
    <t>２．農村環境保全活動</t>
    <phoneticPr fontId="5"/>
  </si>
  <si>
    <t>１．施設の軽微な補修</t>
    <phoneticPr fontId="5"/>
  </si>
  <si>
    <t>地域資源の適切な保全管理のための推進活動</t>
    <phoneticPr fontId="5"/>
  </si>
  <si>
    <t>２．地域資源の適切な保全管理のための推進活動</t>
    <phoneticPr fontId="5"/>
  </si>
  <si>
    <t>ため池附帯施設の保守管理</t>
    <rPh sb="2" eb="3">
      <t>イケ</t>
    </rPh>
    <rPh sb="3" eb="5">
      <t>フタイ</t>
    </rPh>
    <rPh sb="5" eb="7">
      <t>シセツ</t>
    </rPh>
    <rPh sb="8" eb="10">
      <t>ホシュ</t>
    </rPh>
    <phoneticPr fontId="5"/>
  </si>
  <si>
    <t>水路附帯施設の保守管理</t>
    <rPh sb="0" eb="2">
      <t>スイロ</t>
    </rPh>
    <rPh sb="2" eb="4">
      <t>フタイ</t>
    </rPh>
    <rPh sb="4" eb="6">
      <t>シセツ</t>
    </rPh>
    <rPh sb="7" eb="9">
      <t>ホシュ</t>
    </rPh>
    <phoneticPr fontId="5"/>
  </si>
  <si>
    <t>鳥獣害防護柵等の保守管理</t>
    <rPh sb="0" eb="2">
      <t>チョウジュウ</t>
    </rPh>
    <rPh sb="2" eb="3">
      <t>ガイ</t>
    </rPh>
    <rPh sb="3" eb="6">
      <t>ボウゴサク</t>
    </rPh>
    <rPh sb="6" eb="7">
      <t>トウ</t>
    </rPh>
    <rPh sb="8" eb="10">
      <t>ホシュ</t>
    </rPh>
    <rPh sb="10" eb="12">
      <t>カンリ</t>
    </rPh>
    <phoneticPr fontId="5"/>
  </si>
  <si>
    <t>畦畔・法面・防風林の草刈り</t>
    <rPh sb="0" eb="2">
      <t>ケイハン</t>
    </rPh>
    <rPh sb="3" eb="5">
      <t>ノリメン</t>
    </rPh>
    <rPh sb="6" eb="9">
      <t>ボウフウリン</t>
    </rPh>
    <phoneticPr fontId="5"/>
  </si>
  <si>
    <t>遊休農地発生防止のための保全管理</t>
    <phoneticPr fontId="5"/>
  </si>
  <si>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5"/>
  </si>
  <si>
    <t>1．地域資源の基礎的な保全活動</t>
    <phoneticPr fontId="5"/>
  </si>
  <si>
    <t>取組番号早見表</t>
    <rPh sb="4" eb="5">
      <t>ハヤ</t>
    </rPh>
    <rPh sb="5" eb="6">
      <t>ミ</t>
    </rPh>
    <rPh sb="6" eb="7">
      <t>ヒョウ</t>
    </rPh>
    <phoneticPr fontId="5"/>
  </si>
  <si>
    <t>２．所見</t>
    <rPh sb="2" eb="4">
      <t>ショケン</t>
    </rPh>
    <phoneticPr fontId="5"/>
  </si>
  <si>
    <t>（注２）上記の内容はあくまで最低限の確認項目であり、市町村等は、適宜、チェック項目を追加することが可能。</t>
    <rPh sb="1" eb="2">
      <t>チュウ</t>
    </rPh>
    <rPh sb="4" eb="6">
      <t>ジョウキ</t>
    </rPh>
    <rPh sb="7" eb="9">
      <t>ナイヨウ</t>
    </rPh>
    <rPh sb="14" eb="17">
      <t>サイテイゲン</t>
    </rPh>
    <rPh sb="18" eb="20">
      <t>カクニン</t>
    </rPh>
    <rPh sb="20" eb="22">
      <t>コウモク</t>
    </rPh>
    <rPh sb="26" eb="30">
      <t>シチョウソントウ</t>
    </rPh>
    <rPh sb="32" eb="34">
      <t>テキギ</t>
    </rPh>
    <rPh sb="39" eb="41">
      <t>コウモク</t>
    </rPh>
    <rPh sb="42" eb="44">
      <t>ツイカ</t>
    </rPh>
    <rPh sb="49" eb="51">
      <t>カノウ</t>
    </rPh>
    <phoneticPr fontId="5"/>
  </si>
  <si>
    <t>（注１）荒廃農地の発生・解消状況に関する調査とは、荒廃農地の発生・解消状況に関する調査要領（平成20年４月15日付け19農振第2125号農村振興局長通知）に基づく調査のこと。（平成24年12月25日までは「耕作放棄地全体調査」として実施。）荒廃農地の発生・解消状況に関する調査と重複のあった農用地については、適宜、各担当部局と情報共有を行うこと。</t>
    <rPh sb="1" eb="2">
      <t>チュウ</t>
    </rPh>
    <rPh sb="4" eb="6">
      <t>コウハイ</t>
    </rPh>
    <rPh sb="6" eb="8">
      <t>ノウチ</t>
    </rPh>
    <rPh sb="9" eb="11">
      <t>ハッセイ</t>
    </rPh>
    <rPh sb="12" eb="14">
      <t>カイショウ</t>
    </rPh>
    <rPh sb="14" eb="16">
      <t>ジョウキョウ</t>
    </rPh>
    <rPh sb="17" eb="18">
      <t>カン</t>
    </rPh>
    <rPh sb="20" eb="22">
      <t>チョウサ</t>
    </rPh>
    <rPh sb="25" eb="27">
      <t>コウハイ</t>
    </rPh>
    <rPh sb="27" eb="29">
      <t>ノウチ</t>
    </rPh>
    <rPh sb="30" eb="32">
      <t>ハッセイ</t>
    </rPh>
    <rPh sb="33" eb="35">
      <t>カイショウ</t>
    </rPh>
    <rPh sb="35" eb="37">
      <t>ジョウキョウ</t>
    </rPh>
    <rPh sb="38" eb="39">
      <t>カン</t>
    </rPh>
    <rPh sb="41" eb="43">
      <t>チョウサ</t>
    </rPh>
    <rPh sb="43" eb="45">
      <t>ヨウリョウ</t>
    </rPh>
    <rPh sb="46" eb="48">
      <t>ヘイセイ</t>
    </rPh>
    <rPh sb="50" eb="51">
      <t>ネン</t>
    </rPh>
    <rPh sb="52" eb="53">
      <t>ガツ</t>
    </rPh>
    <rPh sb="55" eb="56">
      <t>ニチ</t>
    </rPh>
    <rPh sb="56" eb="57">
      <t>ヅ</t>
    </rPh>
    <rPh sb="60" eb="61">
      <t>ノウ</t>
    </rPh>
    <rPh sb="62" eb="63">
      <t>ダイ</t>
    </rPh>
    <rPh sb="67" eb="68">
      <t>ゴウ</t>
    </rPh>
    <rPh sb="68" eb="69">
      <t>ノウ</t>
    </rPh>
    <phoneticPr fontId="5"/>
  </si>
  <si>
    <t>地域活動指針に基づき定める要件において、独自の要件が定められている場合
（確認内容）
　独自の要件が達成されていることを活動記録等により確認。</t>
    <rPh sb="0" eb="2">
      <t>チイキ</t>
    </rPh>
    <rPh sb="2" eb="4">
      <t>カツドウ</t>
    </rPh>
    <rPh sb="4" eb="6">
      <t>シシン</t>
    </rPh>
    <rPh sb="7" eb="8">
      <t>モト</t>
    </rPh>
    <rPh sb="10" eb="11">
      <t>サダ</t>
    </rPh>
    <rPh sb="13" eb="15">
      <t>ヨウケン</t>
    </rPh>
    <rPh sb="20" eb="22">
      <t>ドクジ</t>
    </rPh>
    <rPh sb="23" eb="25">
      <t>ヨウケン</t>
    </rPh>
    <rPh sb="26" eb="27">
      <t>サダ</t>
    </rPh>
    <rPh sb="33" eb="35">
      <t>バアイ</t>
    </rPh>
    <rPh sb="37" eb="39">
      <t>カクニン</t>
    </rPh>
    <rPh sb="39" eb="41">
      <t>ナイヨウ</t>
    </rPh>
    <rPh sb="44" eb="46">
      <t>ドクジ</t>
    </rPh>
    <rPh sb="47" eb="49">
      <t>ヨウケン</t>
    </rPh>
    <rPh sb="50" eb="52">
      <t>タッセイ</t>
    </rPh>
    <rPh sb="60" eb="62">
      <t>カツドウ</t>
    </rPh>
    <rPh sb="62" eb="64">
      <t>キロク</t>
    </rPh>
    <rPh sb="64" eb="65">
      <t>トウ</t>
    </rPh>
    <rPh sb="68" eb="70">
      <t>カクニン</t>
    </rPh>
    <phoneticPr fontId="5"/>
  </si>
  <si>
    <t>都道府県が
定めた要件</t>
    <rPh sb="0" eb="4">
      <t>トドウフケン</t>
    </rPh>
    <rPh sb="6" eb="7">
      <t>サダ</t>
    </rPh>
    <rPh sb="9" eb="11">
      <t>ヨウケン</t>
    </rPh>
    <phoneticPr fontId="5"/>
  </si>
  <si>
    <t>（確認内容）
金銭出納簿により、長寿命化整備計画に位置付けていない工事が、工事１件当たりの上限額を超えていないことを確認。</t>
    <rPh sb="1" eb="3">
      <t>カクニン</t>
    </rPh>
    <rPh sb="3" eb="5">
      <t>ナイヨウ</t>
    </rPh>
    <rPh sb="7" eb="9">
      <t>キンセン</t>
    </rPh>
    <rPh sb="9" eb="12">
      <t>スイトウボ</t>
    </rPh>
    <rPh sb="16" eb="20">
      <t>チョウジュミョウカ</t>
    </rPh>
    <rPh sb="20" eb="22">
      <t>セイビ</t>
    </rPh>
    <rPh sb="22" eb="24">
      <t>ケイカク</t>
    </rPh>
    <rPh sb="25" eb="28">
      <t>イチヅ</t>
    </rPh>
    <rPh sb="33" eb="35">
      <t>コウジ</t>
    </rPh>
    <rPh sb="37" eb="39">
      <t>コウジ</t>
    </rPh>
    <rPh sb="40" eb="41">
      <t>ケン</t>
    </rPh>
    <rPh sb="41" eb="42">
      <t>ア</t>
    </rPh>
    <rPh sb="45" eb="48">
      <t>ジョウゲンガク</t>
    </rPh>
    <rPh sb="49" eb="50">
      <t>コ</t>
    </rPh>
    <rPh sb="58" eb="60">
      <t>カクニン</t>
    </rPh>
    <phoneticPr fontId="5"/>
  </si>
  <si>
    <t>資源向上（長寿命化）</t>
    <rPh sb="0" eb="2">
      <t>シゲン</t>
    </rPh>
    <rPh sb="2" eb="4">
      <t>コウジョウ</t>
    </rPh>
    <rPh sb="5" eb="9">
      <t>チョウジュミョウカ</t>
    </rPh>
    <phoneticPr fontId="5"/>
  </si>
  <si>
    <t>（確認内容）
　金銭出納簿により、不適切な支出がないか確認。</t>
    <rPh sb="1" eb="3">
      <t>カクニン</t>
    </rPh>
    <rPh sb="3" eb="5">
      <t>ナイヨウ</t>
    </rPh>
    <rPh sb="8" eb="10">
      <t>キンセン</t>
    </rPh>
    <rPh sb="10" eb="13">
      <t>スイトウボ</t>
    </rPh>
    <rPh sb="17" eb="20">
      <t>フテキセツ</t>
    </rPh>
    <rPh sb="21" eb="23">
      <t>シシュツ</t>
    </rPh>
    <rPh sb="27" eb="29">
      <t>カクニン</t>
    </rPh>
    <phoneticPr fontId="5"/>
  </si>
  <si>
    <t>全体</t>
    <rPh sb="0" eb="2">
      <t>ゼンタイ</t>
    </rPh>
    <phoneticPr fontId="5"/>
  </si>
  <si>
    <t>（確認内容）
　実施内容について、活動記録により活動が実施されていることを確認。</t>
    <rPh sb="1" eb="3">
      <t>カクニン</t>
    </rPh>
    <rPh sb="3" eb="5">
      <t>ナイヨウ</t>
    </rPh>
    <rPh sb="8" eb="10">
      <t>ジッシ</t>
    </rPh>
    <rPh sb="10" eb="12">
      <t>ナイヨウ</t>
    </rPh>
    <rPh sb="17" eb="19">
      <t>カツドウ</t>
    </rPh>
    <rPh sb="19" eb="21">
      <t>キロク</t>
    </rPh>
    <rPh sb="24" eb="26">
      <t>カツドウ</t>
    </rPh>
    <rPh sb="27" eb="29">
      <t>ジッシ</t>
    </rPh>
    <rPh sb="37" eb="39">
      <t>カクニン</t>
    </rPh>
    <phoneticPr fontId="5"/>
  </si>
  <si>
    <t>資源向上
（共同及び長寿命化）</t>
    <rPh sb="0" eb="2">
      <t>シゲン</t>
    </rPh>
    <rPh sb="2" eb="4">
      <t>コウジョウ</t>
    </rPh>
    <rPh sb="6" eb="8">
      <t>キョウドウ</t>
    </rPh>
    <rPh sb="8" eb="9">
      <t>オヨ</t>
    </rPh>
    <rPh sb="10" eb="14">
      <t>チョウジュミョウカ</t>
    </rPh>
    <phoneticPr fontId="5"/>
  </si>
  <si>
    <t>（確認内容）
　備考欄に遊休農地解消面積が記入されていることを確認。
　活動計画に位置付けた遊休農地面積が、計画的に解消されていることを確認。</t>
    <rPh sb="1" eb="3">
      <t>カクニン</t>
    </rPh>
    <rPh sb="3" eb="5">
      <t>ナイヨウ</t>
    </rPh>
    <rPh sb="8" eb="10">
      <t>ビコウ</t>
    </rPh>
    <rPh sb="12" eb="16">
      <t>ユウキュウノウチ</t>
    </rPh>
    <rPh sb="16" eb="18">
      <t>カイショウ</t>
    </rPh>
    <rPh sb="18" eb="20">
      <t>メンセキ</t>
    </rPh>
    <rPh sb="21" eb="23">
      <t>キニュウ</t>
    </rPh>
    <rPh sb="36" eb="38">
      <t>カツドウ</t>
    </rPh>
    <rPh sb="38" eb="40">
      <t>ケイカク</t>
    </rPh>
    <rPh sb="41" eb="44">
      <t>イチヅ</t>
    </rPh>
    <rPh sb="46" eb="48">
      <t>ユウキュウ</t>
    </rPh>
    <rPh sb="48" eb="50">
      <t>ノウチ</t>
    </rPh>
    <rPh sb="50" eb="52">
      <t>メンセキ</t>
    </rPh>
    <rPh sb="54" eb="56">
      <t>ケイカク</t>
    </rPh>
    <rPh sb="56" eb="57">
      <t>テキ</t>
    </rPh>
    <rPh sb="58" eb="60">
      <t>カイショウ</t>
    </rPh>
    <rPh sb="68" eb="70">
      <t>カクニン</t>
    </rPh>
    <phoneticPr fontId="5"/>
  </si>
  <si>
    <t>農地維持</t>
    <rPh sb="0" eb="2">
      <t>ノウチ</t>
    </rPh>
    <rPh sb="2" eb="3">
      <t>コレ</t>
    </rPh>
    <rPh sb="3" eb="4">
      <t>モ</t>
    </rPh>
    <phoneticPr fontId="5"/>
  </si>
  <si>
    <t>（確認内容）
　総会、研修会が開催されていることを議事録等により確認。</t>
    <rPh sb="1" eb="3">
      <t>カクニン</t>
    </rPh>
    <rPh sb="3" eb="5">
      <t>ナイヨウ</t>
    </rPh>
    <rPh sb="8" eb="10">
      <t>ソウカイ</t>
    </rPh>
    <rPh sb="11" eb="14">
      <t>ケンシュウカイ</t>
    </rPh>
    <rPh sb="15" eb="17">
      <t>カイサイ</t>
    </rPh>
    <rPh sb="25" eb="28">
      <t>ギジロク</t>
    </rPh>
    <rPh sb="28" eb="29">
      <t>トウ</t>
    </rPh>
    <rPh sb="32" eb="34">
      <t>カクニン</t>
    </rPh>
    <phoneticPr fontId="5"/>
  </si>
  <si>
    <t>（確認内容）
　実施欄に「×」が記入されている場合、未実施理由の妥当性を確認。また、市町村が行った現地調査結果との整合性を確認。</t>
    <rPh sb="1" eb="3">
      <t>カクニン</t>
    </rPh>
    <rPh sb="3" eb="5">
      <t>ナイヨウ</t>
    </rPh>
    <rPh sb="42" eb="45">
      <t>シチョウソン</t>
    </rPh>
    <rPh sb="46" eb="47">
      <t>オコナ</t>
    </rPh>
    <rPh sb="49" eb="51">
      <t>ゲンチ</t>
    </rPh>
    <rPh sb="51" eb="53">
      <t>チョウサ</t>
    </rPh>
    <rPh sb="53" eb="55">
      <t>ケッカ</t>
    </rPh>
    <rPh sb="57" eb="60">
      <t>セイゴウセイ</t>
    </rPh>
    <rPh sb="61" eb="63">
      <t>カクニン</t>
    </rPh>
    <phoneticPr fontId="5"/>
  </si>
  <si>
    <t>（確認内容）
　活動計画書に位置付けた活動項目について、「計画」欄及び「実施」欄に「○」、「×」又は「－」が記入されていることなど、記載の漏れがないことを確認。</t>
    <rPh sb="1" eb="3">
      <t>カクニン</t>
    </rPh>
    <rPh sb="3" eb="5">
      <t>ナイヨウ</t>
    </rPh>
    <rPh sb="8" eb="10">
      <t>カツドウ</t>
    </rPh>
    <rPh sb="10" eb="12">
      <t>ケイカク</t>
    </rPh>
    <rPh sb="12" eb="13">
      <t>ショ</t>
    </rPh>
    <rPh sb="14" eb="17">
      <t>イチヅ</t>
    </rPh>
    <rPh sb="19" eb="21">
      <t>カツドウ</t>
    </rPh>
    <rPh sb="21" eb="23">
      <t>コウモク</t>
    </rPh>
    <rPh sb="29" eb="31">
      <t>ケイカク</t>
    </rPh>
    <rPh sb="32" eb="33">
      <t>ラン</t>
    </rPh>
    <rPh sb="33" eb="34">
      <t>オヨ</t>
    </rPh>
    <rPh sb="36" eb="38">
      <t>ジッシ</t>
    </rPh>
    <rPh sb="39" eb="40">
      <t>ラン</t>
    </rPh>
    <rPh sb="48" eb="49">
      <t>マタ</t>
    </rPh>
    <rPh sb="54" eb="56">
      <t>キニュウ</t>
    </rPh>
    <rPh sb="66" eb="68">
      <t>キサイ</t>
    </rPh>
    <rPh sb="69" eb="70">
      <t>モ</t>
    </rPh>
    <rPh sb="77" eb="79">
      <t>カクニン</t>
    </rPh>
    <phoneticPr fontId="5"/>
  </si>
  <si>
    <t>事業の成果</t>
    <rPh sb="0" eb="2">
      <t>ジギョウ</t>
    </rPh>
    <rPh sb="3" eb="5">
      <t>セイカ</t>
    </rPh>
    <phoneticPr fontId="5"/>
  </si>
  <si>
    <t>（確認内容）
　実施状況報告書の「支出の部」と金銭出納簿の「支出」欄の金額が一致していることを確認。</t>
    <rPh sb="1" eb="3">
      <t>カクニン</t>
    </rPh>
    <rPh sb="3" eb="5">
      <t>ナイヨウ</t>
    </rPh>
    <rPh sb="8" eb="10">
      <t>ジッシ</t>
    </rPh>
    <rPh sb="10" eb="12">
      <t>ジョウキョウ</t>
    </rPh>
    <rPh sb="12" eb="15">
      <t>ホウコクショ</t>
    </rPh>
    <rPh sb="17" eb="19">
      <t>シシュツ</t>
    </rPh>
    <rPh sb="20" eb="21">
      <t>ブ</t>
    </rPh>
    <rPh sb="23" eb="25">
      <t>キンセン</t>
    </rPh>
    <rPh sb="25" eb="28">
      <t>スイトウボ</t>
    </rPh>
    <rPh sb="30" eb="32">
      <t>シシュツ</t>
    </rPh>
    <rPh sb="33" eb="34">
      <t>ラン</t>
    </rPh>
    <rPh sb="35" eb="37">
      <t>キンガク</t>
    </rPh>
    <rPh sb="38" eb="40">
      <t>イッチ</t>
    </rPh>
    <rPh sb="47" eb="49">
      <t>カクニン</t>
    </rPh>
    <phoneticPr fontId="5"/>
  </si>
  <si>
    <t>（確認内容）
　実施状況報告書の「収入の部」と金銭出納簿の「収入」欄の金額が一致していることを確認。</t>
    <rPh sb="1" eb="3">
      <t>カクニン</t>
    </rPh>
    <rPh sb="3" eb="5">
      <t>ナイヨウ</t>
    </rPh>
    <rPh sb="8" eb="10">
      <t>ジッシ</t>
    </rPh>
    <rPh sb="10" eb="12">
      <t>ジョウキョウ</t>
    </rPh>
    <rPh sb="12" eb="15">
      <t>ホウコクショ</t>
    </rPh>
    <rPh sb="17" eb="19">
      <t>シュウニュウ</t>
    </rPh>
    <rPh sb="20" eb="21">
      <t>ブ</t>
    </rPh>
    <rPh sb="23" eb="25">
      <t>キンセン</t>
    </rPh>
    <rPh sb="25" eb="28">
      <t>スイトウボ</t>
    </rPh>
    <rPh sb="30" eb="32">
      <t>シュウニュウ</t>
    </rPh>
    <rPh sb="33" eb="34">
      <t>ラン</t>
    </rPh>
    <rPh sb="35" eb="37">
      <t>キンガク</t>
    </rPh>
    <rPh sb="38" eb="40">
      <t>イッチ</t>
    </rPh>
    <rPh sb="47" eb="49">
      <t>カクニン</t>
    </rPh>
    <phoneticPr fontId="5"/>
  </si>
  <si>
    <t>収支実績</t>
    <rPh sb="0" eb="2">
      <t>シュウシ</t>
    </rPh>
    <rPh sb="2" eb="4">
      <t>ジッセキ</t>
    </rPh>
    <phoneticPr fontId="5"/>
  </si>
  <si>
    <t>実施状況報告書等</t>
    <rPh sb="0" eb="2">
      <t>ジッシ</t>
    </rPh>
    <rPh sb="2" eb="4">
      <t>ジョウキョウ</t>
    </rPh>
    <rPh sb="4" eb="7">
      <t>ホウコクショ</t>
    </rPh>
    <rPh sb="7" eb="8">
      <t>トウ</t>
    </rPh>
    <phoneticPr fontId="5"/>
  </si>
  <si>
    <t>認定農用地等</t>
    <rPh sb="0" eb="2">
      <t>ニンテイ</t>
    </rPh>
    <rPh sb="2" eb="5">
      <t>ノウヨウチ</t>
    </rPh>
    <rPh sb="5" eb="6">
      <t>トウ</t>
    </rPh>
    <phoneticPr fontId="5"/>
  </si>
  <si>
    <t>確認結果</t>
    <rPh sb="0" eb="2">
      <t>カクニン</t>
    </rPh>
    <rPh sb="2" eb="4">
      <t>ケッカ</t>
    </rPh>
    <phoneticPr fontId="5"/>
  </si>
  <si>
    <t>確認項目とその内容</t>
    <rPh sb="0" eb="2">
      <t>カクニン</t>
    </rPh>
    <rPh sb="2" eb="4">
      <t>コウモク</t>
    </rPh>
    <rPh sb="7" eb="9">
      <t>ナイヨウ</t>
    </rPh>
    <phoneticPr fontId="5"/>
  </si>
  <si>
    <t>事項</t>
    <rPh sb="0" eb="2">
      <t>ジコウ</t>
    </rPh>
    <phoneticPr fontId="5"/>
  </si>
  <si>
    <t>１．活動の実施状況等の確認</t>
    <rPh sb="2" eb="4">
      <t>カツドウ</t>
    </rPh>
    <rPh sb="5" eb="7">
      <t>ジッシ</t>
    </rPh>
    <rPh sb="7" eb="9">
      <t>ジョウキョウ</t>
    </rPh>
    <rPh sb="9" eb="10">
      <t>トウ</t>
    </rPh>
    <rPh sb="11" eb="13">
      <t>カクニン</t>
    </rPh>
    <phoneticPr fontId="5"/>
  </si>
  <si>
    <t>対象組織名</t>
    <rPh sb="0" eb="2">
      <t>タイショウ</t>
    </rPh>
    <rPh sb="2" eb="4">
      <t>ソシキ</t>
    </rPh>
    <rPh sb="4" eb="5">
      <t>メイ</t>
    </rPh>
    <phoneticPr fontId="5"/>
  </si>
  <si>
    <t>確認者
（所属、氏名）</t>
    <rPh sb="0" eb="3">
      <t>カクニンシャ</t>
    </rPh>
    <rPh sb="5" eb="7">
      <t>ショゾク</t>
    </rPh>
    <rPh sb="8" eb="10">
      <t>シメイ</t>
    </rPh>
    <phoneticPr fontId="5"/>
  </si>
  <si>
    <t>市町村名</t>
    <rPh sb="0" eb="3">
      <t>シチョウソン</t>
    </rPh>
    <rPh sb="3" eb="4">
      <t>メイ</t>
    </rPh>
    <phoneticPr fontId="5"/>
  </si>
  <si>
    <t>確認年月日： 　年　月　日</t>
    <rPh sb="0" eb="2">
      <t>カクニン</t>
    </rPh>
    <rPh sb="2" eb="5">
      <t>ネンガッピ</t>
    </rPh>
    <phoneticPr fontId="5"/>
  </si>
  <si>
    <t>実施状況確認チェックシート（書類確認用）</t>
    <rPh sb="0" eb="2">
      <t>ジッシ</t>
    </rPh>
    <rPh sb="2" eb="4">
      <t>ジョウキョウ</t>
    </rPh>
    <rPh sb="4" eb="6">
      <t>カクニン</t>
    </rPh>
    <rPh sb="14" eb="16">
      <t>ショルイ</t>
    </rPh>
    <rPh sb="16" eb="19">
      <t>カクニンヨウ</t>
    </rPh>
    <phoneticPr fontId="5"/>
  </si>
  <si>
    <t>（別記３－１様式第１号）</t>
    <rPh sb="1" eb="3">
      <t>ベッキ</t>
    </rPh>
    <rPh sb="6" eb="8">
      <t>ヨウシキ</t>
    </rPh>
    <rPh sb="8" eb="9">
      <t>ダイ</t>
    </rPh>
    <rPh sb="10" eb="11">
      <t>ゴウ</t>
    </rPh>
    <phoneticPr fontId="5"/>
  </si>
  <si>
    <t>（４）所見</t>
    <rPh sb="3" eb="5">
      <t>ショケン</t>
    </rPh>
    <phoneticPr fontId="5"/>
  </si>
  <si>
    <t>農村文化の伝承を通じた農村コミュニテイの強化</t>
    <rPh sb="0" eb="2">
      <t>ノウソン</t>
    </rPh>
    <rPh sb="2" eb="4">
      <t>ブンカ</t>
    </rPh>
    <rPh sb="5" eb="7">
      <t>デンショウ</t>
    </rPh>
    <rPh sb="8" eb="9">
      <t>ツウ</t>
    </rPh>
    <rPh sb="11" eb="13">
      <t>ノウソン</t>
    </rPh>
    <rPh sb="20" eb="22">
      <t>キョウカ</t>
    </rPh>
    <phoneticPr fontId="5"/>
  </si>
  <si>
    <t>防災・減災力の強化</t>
    <rPh sb="0" eb="2">
      <t>ボウサイ</t>
    </rPh>
    <rPh sb="3" eb="4">
      <t>ゲン</t>
    </rPh>
    <rPh sb="4" eb="5">
      <t>サイ</t>
    </rPh>
    <rPh sb="5" eb="6">
      <t>リョク</t>
    </rPh>
    <rPh sb="7" eb="9">
      <t>キョウカ</t>
    </rPh>
    <phoneticPr fontId="5"/>
  </si>
  <si>
    <t>(３)多面的機能の増進を図る活動</t>
    <rPh sb="3" eb="6">
      <t>タメンテキ</t>
    </rPh>
    <rPh sb="6" eb="8">
      <t>キノウ</t>
    </rPh>
    <rPh sb="9" eb="11">
      <t>ゾウシン</t>
    </rPh>
    <rPh sb="12" eb="13">
      <t>ハカ</t>
    </rPh>
    <rPh sb="14" eb="16">
      <t>カツドウ</t>
    </rPh>
    <phoneticPr fontId="5"/>
  </si>
  <si>
    <t>水田貯留機能増進・地下水かん養</t>
    <rPh sb="0" eb="2">
      <t>スイデン</t>
    </rPh>
    <rPh sb="2" eb="4">
      <t>チョリュウ</t>
    </rPh>
    <rPh sb="4" eb="6">
      <t>キノウ</t>
    </rPh>
    <rPh sb="6" eb="8">
      <t>ゾウシン</t>
    </rPh>
    <rPh sb="9" eb="12">
      <t>チカスイ</t>
    </rPh>
    <rPh sb="14" eb="15">
      <t>ヨウ</t>
    </rPh>
    <phoneticPr fontId="5"/>
  </si>
  <si>
    <t>景観保全・生活環境保全</t>
    <rPh sb="0" eb="2">
      <t>ケイカン</t>
    </rPh>
    <rPh sb="2" eb="4">
      <t>ホゼン</t>
    </rPh>
    <rPh sb="5" eb="7">
      <t>セイカツ</t>
    </rPh>
    <rPh sb="7" eb="9">
      <t>カンキョウ</t>
    </rPh>
    <rPh sb="9" eb="11">
      <t>ホゼン</t>
    </rPh>
    <phoneticPr fontId="5"/>
  </si>
  <si>
    <t>テーマ</t>
    <phoneticPr fontId="5"/>
  </si>
  <si>
    <t>(２)農村環境保全活動</t>
    <rPh sb="3" eb="5">
      <t>ノウソン</t>
    </rPh>
    <rPh sb="5" eb="7">
      <t>カンキョウ</t>
    </rPh>
    <rPh sb="7" eb="9">
      <t>ホゼン</t>
    </rPh>
    <rPh sb="9" eb="11">
      <t>カツドウ</t>
    </rPh>
    <phoneticPr fontId="5"/>
  </si>
  <si>
    <t>農道の軽微な補修等</t>
    <rPh sb="0" eb="2">
      <t>ノウドウ</t>
    </rPh>
    <rPh sb="3" eb="5">
      <t>ケイビ</t>
    </rPh>
    <rPh sb="6" eb="8">
      <t>ホシュウ</t>
    </rPh>
    <rPh sb="8" eb="9">
      <t>トウ</t>
    </rPh>
    <phoneticPr fontId="5"/>
  </si>
  <si>
    <t>(１)施設の軽微な補修</t>
    <rPh sb="3" eb="5">
      <t>シセツ</t>
    </rPh>
    <rPh sb="6" eb="8">
      <t>ケイビ</t>
    </rPh>
    <rPh sb="9" eb="11">
      <t>ホシュウ</t>
    </rPh>
    <phoneticPr fontId="5"/>
  </si>
  <si>
    <t>　必要に応じて、当該年度に活動が適切に実施されているか確認。</t>
    <rPh sb="1" eb="3">
      <t>ヒツヨウ</t>
    </rPh>
    <rPh sb="4" eb="5">
      <t>オウ</t>
    </rPh>
    <rPh sb="8" eb="10">
      <t>トウガイ</t>
    </rPh>
    <rPh sb="10" eb="12">
      <t>ネンド</t>
    </rPh>
    <rPh sb="13" eb="15">
      <t>カツドウ</t>
    </rPh>
    <rPh sb="15" eb="17">
      <t>テキセツ</t>
    </rPh>
    <rPh sb="18" eb="20">
      <t>ジッシ</t>
    </rPh>
    <rPh sb="26" eb="28">
      <t>カクニン</t>
    </rPh>
    <phoneticPr fontId="5"/>
  </si>
  <si>
    <t>現地確認結果</t>
    <rPh sb="0" eb="2">
      <t>ゲンチ</t>
    </rPh>
    <rPh sb="2" eb="4">
      <t>カクニン</t>
    </rPh>
    <rPh sb="4" eb="6">
      <t>ケッカ</t>
    </rPh>
    <phoneticPr fontId="5"/>
  </si>
  <si>
    <t>現地確認立会人</t>
    <rPh sb="0" eb="2">
      <t>ゲンチ</t>
    </rPh>
    <rPh sb="2" eb="4">
      <t>カクニン</t>
    </rPh>
    <rPh sb="4" eb="7">
      <t>タチアイニン</t>
    </rPh>
    <phoneticPr fontId="5"/>
  </si>
  <si>
    <t>確認者（所属、氏名）</t>
    <rPh sb="0" eb="3">
      <t>カクニンシャ</t>
    </rPh>
    <rPh sb="4" eb="6">
      <t>ショゾク</t>
    </rPh>
    <rPh sb="7" eb="9">
      <t>シメイ</t>
    </rPh>
    <phoneticPr fontId="5"/>
  </si>
  <si>
    <t>資源向上活動（地域資源の質的向上を図る共同活動）
実施状況確認チェックシート（現地確認用）</t>
    <rPh sb="0" eb="2">
      <t>シゲン</t>
    </rPh>
    <rPh sb="2" eb="4">
      <t>コウジョウ</t>
    </rPh>
    <rPh sb="4" eb="6">
      <t>カツドウ</t>
    </rPh>
    <rPh sb="7" eb="9">
      <t>チイキ</t>
    </rPh>
    <rPh sb="9" eb="11">
      <t>シゲン</t>
    </rPh>
    <rPh sb="19" eb="21">
      <t>キョウドウ</t>
    </rPh>
    <rPh sb="21" eb="23">
      <t>カツドウ</t>
    </rPh>
    <rPh sb="25" eb="27">
      <t>ジッシ</t>
    </rPh>
    <rPh sb="27" eb="29">
      <t>ジョウキョウ</t>
    </rPh>
    <rPh sb="29" eb="31">
      <t>カクニン</t>
    </rPh>
    <rPh sb="39" eb="41">
      <t>ゲンチ</t>
    </rPh>
    <rPh sb="41" eb="43">
      <t>カクニン</t>
    </rPh>
    <rPh sb="43" eb="44">
      <t>ヨウ</t>
    </rPh>
    <phoneticPr fontId="5"/>
  </si>
  <si>
    <t>(別記３－１様式第３号）</t>
    <rPh sb="1" eb="3">
      <t>ベッキ</t>
    </rPh>
    <rPh sb="8" eb="9">
      <t>ダイ</t>
    </rPh>
    <rPh sb="10" eb="11">
      <t>ゴウ</t>
    </rPh>
    <phoneticPr fontId="5"/>
  </si>
  <si>
    <r>
      <t>注：</t>
    </r>
    <r>
      <rPr>
        <sz val="11"/>
        <rFont val="ＭＳ Ｐゴシック"/>
        <family val="3"/>
        <charset val="128"/>
      </rPr>
      <t>実施状況報告の事業量と合致しない場合は、現地で確認した事業量に修正して、実施状況報告書の再提出を求める旨を記入する。</t>
    </r>
    <rPh sb="0" eb="1">
      <t>チュウ</t>
    </rPh>
    <rPh sb="2" eb="4">
      <t>ジッシ</t>
    </rPh>
    <rPh sb="4" eb="6">
      <t>ジョウキョウ</t>
    </rPh>
    <rPh sb="9" eb="11">
      <t>ジギョウ</t>
    </rPh>
    <rPh sb="13" eb="15">
      <t>ガッチ</t>
    </rPh>
    <rPh sb="29" eb="31">
      <t>ジギョウ</t>
    </rPh>
    <rPh sb="38" eb="40">
      <t>ジッシ</t>
    </rPh>
    <rPh sb="40" eb="42">
      <t>ジョウキョウ</t>
    </rPh>
    <rPh sb="50" eb="51">
      <t>モト</t>
    </rPh>
    <rPh sb="53" eb="54">
      <t>ムネ</t>
    </rPh>
    <rPh sb="55" eb="57">
      <t>キニュウ</t>
    </rPh>
    <phoneticPr fontId="5"/>
  </si>
  <si>
    <t>（２）所見</t>
    <rPh sb="3" eb="5">
      <t>ショケン</t>
    </rPh>
    <phoneticPr fontId="5"/>
  </si>
  <si>
    <t>注２：地下に埋設されるなど現地で活動の実施状況を確認できない施設については、納品書、写真等で確認する。</t>
    <rPh sb="0" eb="1">
      <t>チュウ</t>
    </rPh>
    <rPh sb="3" eb="5">
      <t>チカ</t>
    </rPh>
    <rPh sb="6" eb="8">
      <t>マイセツ</t>
    </rPh>
    <rPh sb="13" eb="15">
      <t>ゲンチ</t>
    </rPh>
    <rPh sb="16" eb="18">
      <t>カツドウ</t>
    </rPh>
    <rPh sb="19" eb="21">
      <t>ジッシ</t>
    </rPh>
    <rPh sb="21" eb="23">
      <t>ジョウキョウ</t>
    </rPh>
    <rPh sb="24" eb="26">
      <t>カクニン</t>
    </rPh>
    <rPh sb="30" eb="32">
      <t>シセツ</t>
    </rPh>
    <rPh sb="38" eb="41">
      <t>ノウヒンショ</t>
    </rPh>
    <rPh sb="42" eb="44">
      <t>シャシン</t>
    </rPh>
    <rPh sb="44" eb="45">
      <t>トウ</t>
    </rPh>
    <rPh sb="46" eb="48">
      <t>カクニン</t>
    </rPh>
    <phoneticPr fontId="5"/>
  </si>
  <si>
    <t>注１：事業量は、実施状況報告書（様式１－８号）の実施欄に記入されている事業量を記入する。</t>
    <rPh sb="0" eb="1">
      <t>チュウ</t>
    </rPh>
    <rPh sb="3" eb="5">
      <t>ジギョウ</t>
    </rPh>
    <rPh sb="5" eb="6">
      <t>リョウ</t>
    </rPh>
    <rPh sb="8" eb="10">
      <t>ジッシ</t>
    </rPh>
    <rPh sb="10" eb="12">
      <t>ジョウキョウ</t>
    </rPh>
    <rPh sb="12" eb="14">
      <t>ホウコク</t>
    </rPh>
    <rPh sb="14" eb="15">
      <t>ショ</t>
    </rPh>
    <rPh sb="16" eb="18">
      <t>ヨウシキ</t>
    </rPh>
    <rPh sb="21" eb="22">
      <t>ゴウ</t>
    </rPh>
    <rPh sb="24" eb="26">
      <t>ジッシ</t>
    </rPh>
    <rPh sb="26" eb="27">
      <t>ラン</t>
    </rPh>
    <rPh sb="28" eb="30">
      <t>キニュウ</t>
    </rPh>
    <rPh sb="35" eb="37">
      <t>ジギョウ</t>
    </rPh>
    <rPh sb="37" eb="38">
      <t>リョウ</t>
    </rPh>
    <rPh sb="39" eb="41">
      <t>キニュウ</t>
    </rPh>
    <phoneticPr fontId="5"/>
  </si>
  <si>
    <t>本年度の
事業量</t>
    <rPh sb="0" eb="3">
      <t>ホンネンド</t>
    </rPh>
    <rPh sb="5" eb="8">
      <t>ジギョウリョウ</t>
    </rPh>
    <phoneticPr fontId="5"/>
  </si>
  <si>
    <t>（１）施設の長寿命化のための活動に係る実施状況の確認</t>
    <rPh sb="3" eb="5">
      <t>シセツ</t>
    </rPh>
    <rPh sb="6" eb="7">
      <t>チョウ</t>
    </rPh>
    <rPh sb="7" eb="10">
      <t>ジュミョウカ</t>
    </rPh>
    <rPh sb="14" eb="16">
      <t>カツドウ</t>
    </rPh>
    <rPh sb="17" eb="18">
      <t>カカ</t>
    </rPh>
    <rPh sb="19" eb="21">
      <t>ジッシ</t>
    </rPh>
    <rPh sb="21" eb="23">
      <t>ジョウキョウ</t>
    </rPh>
    <rPh sb="24" eb="26">
      <t>カクニン</t>
    </rPh>
    <phoneticPr fontId="5"/>
  </si>
  <si>
    <t>　施工箇所・延長について、現地で確認（延長については図測でも可能）。</t>
    <rPh sb="1" eb="3">
      <t>セコウ</t>
    </rPh>
    <rPh sb="3" eb="5">
      <t>カショ</t>
    </rPh>
    <rPh sb="6" eb="8">
      <t>エンチョウ</t>
    </rPh>
    <rPh sb="13" eb="15">
      <t>ゲンチ</t>
    </rPh>
    <rPh sb="16" eb="18">
      <t>カクニン</t>
    </rPh>
    <rPh sb="19" eb="21">
      <t>エンチョウ</t>
    </rPh>
    <rPh sb="26" eb="27">
      <t>ズ</t>
    </rPh>
    <rPh sb="27" eb="28">
      <t>ソク</t>
    </rPh>
    <rPh sb="30" eb="32">
      <t>カノウ</t>
    </rPh>
    <phoneticPr fontId="5"/>
  </si>
  <si>
    <t>資源向上活動（施設の長寿命化のための活動）
実施状況確認チェックシート（現地確認用）</t>
    <rPh sb="0" eb="2">
      <t>シゲン</t>
    </rPh>
    <rPh sb="2" eb="4">
      <t>コウジョウ</t>
    </rPh>
    <rPh sb="4" eb="6">
      <t>カツドウ</t>
    </rPh>
    <rPh sb="7" eb="9">
      <t>シセツ</t>
    </rPh>
    <rPh sb="10" eb="11">
      <t>チョウ</t>
    </rPh>
    <rPh sb="11" eb="14">
      <t>ジュミョウカ</t>
    </rPh>
    <rPh sb="18" eb="20">
      <t>カツドウ</t>
    </rPh>
    <rPh sb="22" eb="24">
      <t>ジッシ</t>
    </rPh>
    <rPh sb="24" eb="26">
      <t>ジョウキョウ</t>
    </rPh>
    <rPh sb="26" eb="28">
      <t>カクニン</t>
    </rPh>
    <rPh sb="36" eb="38">
      <t>ゲンチ</t>
    </rPh>
    <rPh sb="38" eb="40">
      <t>カクニン</t>
    </rPh>
    <rPh sb="40" eb="41">
      <t>ヨウ</t>
    </rPh>
    <phoneticPr fontId="5"/>
  </si>
  <si>
    <t>（別記３-１様式第４号）</t>
    <rPh sb="1" eb="3">
      <t>ベッキ</t>
    </rPh>
    <rPh sb="6" eb="8">
      <t>ヨウシキ</t>
    </rPh>
    <rPh sb="8" eb="9">
      <t>ダイ</t>
    </rPh>
    <rPh sb="10" eb="11">
      <t>ゴウ</t>
    </rPh>
    <phoneticPr fontId="5"/>
  </si>
  <si>
    <t>農地・水保全管理支払交付金実施要綱（平成24年４月６日付け23農振第2342号農林水産事務次官依命通知）に定める向上活動支援交付金（高度な農地・水の保全活動）の実績について、該当がある場合は報告するものとする。</t>
    <rPh sb="0" eb="2">
      <t>ノウチ</t>
    </rPh>
    <rPh sb="3" eb="4">
      <t>ミズ</t>
    </rPh>
    <rPh sb="4" eb="6">
      <t>ホゼン</t>
    </rPh>
    <rPh sb="6" eb="8">
      <t>カンリ</t>
    </rPh>
    <rPh sb="8" eb="10">
      <t>シハライ</t>
    </rPh>
    <rPh sb="10" eb="13">
      <t>コウフキン</t>
    </rPh>
    <rPh sb="13" eb="15">
      <t>ジッシ</t>
    </rPh>
    <rPh sb="15" eb="17">
      <t>ヨウコウ</t>
    </rPh>
    <rPh sb="18" eb="20">
      <t>ヘイセイ</t>
    </rPh>
    <rPh sb="22" eb="23">
      <t>ネン</t>
    </rPh>
    <rPh sb="24" eb="25">
      <t>ガツ</t>
    </rPh>
    <rPh sb="26" eb="27">
      <t>ニチ</t>
    </rPh>
    <rPh sb="27" eb="28">
      <t>ツ</t>
    </rPh>
    <rPh sb="31" eb="32">
      <t>ノウ</t>
    </rPh>
    <rPh sb="32" eb="33">
      <t>シン</t>
    </rPh>
    <rPh sb="33" eb="34">
      <t>ダイ</t>
    </rPh>
    <rPh sb="38" eb="39">
      <t>ゴウ</t>
    </rPh>
    <rPh sb="39" eb="41">
      <t>ノウリン</t>
    </rPh>
    <rPh sb="41" eb="43">
      <t>スイサン</t>
    </rPh>
    <rPh sb="43" eb="45">
      <t>ジム</t>
    </rPh>
    <rPh sb="45" eb="47">
      <t>ジカン</t>
    </rPh>
    <rPh sb="47" eb="49">
      <t>イメイ</t>
    </rPh>
    <rPh sb="49" eb="51">
      <t>ツウチ</t>
    </rPh>
    <rPh sb="53" eb="54">
      <t>サダ</t>
    </rPh>
    <rPh sb="80" eb="82">
      <t>ジッセキ</t>
    </rPh>
    <rPh sb="87" eb="89">
      <t>ガイトウ</t>
    </rPh>
    <rPh sb="92" eb="94">
      <t>バアイ</t>
    </rPh>
    <rPh sb="95" eb="97">
      <t>ホウコク</t>
    </rPh>
    <phoneticPr fontId="5"/>
  </si>
  <si>
    <t>（注３）</t>
    <phoneticPr fontId="5"/>
  </si>
  <si>
    <t>農地に係る施設については、都道府県が策定する対象施設・対象活動に関する指針で追加した内容等を記載するものとする。</t>
    <phoneticPr fontId="5"/>
  </si>
  <si>
    <t>（注２）</t>
    <phoneticPr fontId="5"/>
  </si>
  <si>
    <t>補修及び更新等の欄においては、施工完了した数量を記載するものとする。なお、施工完了数量を右側に記載するものとする。また、施工完了数量以外に、資材購入等施工未完の数量がある場合は、これを破線の左側に記載するものとする。</t>
    <phoneticPr fontId="5"/>
  </si>
  <si>
    <t>（注１）</t>
    <phoneticPr fontId="5"/>
  </si>
  <si>
    <t>田（ａ）</t>
    <rPh sb="0" eb="1">
      <t>タ</t>
    </rPh>
    <phoneticPr fontId="5"/>
  </si>
  <si>
    <t>計（ａ）</t>
    <rPh sb="0" eb="1">
      <t>ケイ</t>
    </rPh>
    <phoneticPr fontId="5"/>
  </si>
  <si>
    <t>草地（ａ）</t>
    <rPh sb="0" eb="2">
      <t>ソウチ</t>
    </rPh>
    <phoneticPr fontId="5"/>
  </si>
  <si>
    <t>畑（ａ）</t>
    <rPh sb="0" eb="1">
      <t>ハタケ</t>
    </rPh>
    <phoneticPr fontId="5"/>
  </si>
  <si>
    <t>ため池（附帯施設）の更新等（箇所）</t>
    <rPh sb="10" eb="12">
      <t>コウシン</t>
    </rPh>
    <rPh sb="12" eb="13">
      <t>トウ</t>
    </rPh>
    <phoneticPr fontId="5"/>
  </si>
  <si>
    <t>ため池の補修（箇所）</t>
    <rPh sb="7" eb="9">
      <t>カショ</t>
    </rPh>
    <phoneticPr fontId="5"/>
  </si>
  <si>
    <t>農道の更新等（kｍ）</t>
    <rPh sb="3" eb="5">
      <t>コウシン</t>
    </rPh>
    <rPh sb="5" eb="6">
      <t>トウ</t>
    </rPh>
    <phoneticPr fontId="5"/>
  </si>
  <si>
    <t>農道の補修（kｍ）</t>
    <phoneticPr fontId="5"/>
  </si>
  <si>
    <t>水路の更新等（kｍ）</t>
    <rPh sb="3" eb="5">
      <t>コウシン</t>
    </rPh>
    <rPh sb="5" eb="6">
      <t>トウ</t>
    </rPh>
    <phoneticPr fontId="5"/>
  </si>
  <si>
    <t>水路の補修（kｍ）</t>
    <phoneticPr fontId="5"/>
  </si>
  <si>
    <t>農村文化の伝承を通じた
農村コミュニティの強化</t>
    <rPh sb="0" eb="2">
      <t>ノウソン</t>
    </rPh>
    <rPh sb="2" eb="4">
      <t>ブンカ</t>
    </rPh>
    <rPh sb="5" eb="7">
      <t>デンショウ</t>
    </rPh>
    <rPh sb="8" eb="9">
      <t>ツウ</t>
    </rPh>
    <rPh sb="12" eb="14">
      <t>ノウソン</t>
    </rPh>
    <rPh sb="21" eb="23">
      <t>キョウカ</t>
    </rPh>
    <phoneticPr fontId="5"/>
  </si>
  <si>
    <t>鳥獣被害防止対策及び環境改善活動の強化</t>
    <phoneticPr fontId="5"/>
  </si>
  <si>
    <t>地域資源の活用・資源循環活動</t>
    <rPh sb="0" eb="4">
      <t>チイキシゲン</t>
    </rPh>
    <rPh sb="5" eb="7">
      <t>カツヨウ</t>
    </rPh>
    <rPh sb="8" eb="10">
      <t>シゲン</t>
    </rPh>
    <rPh sb="10" eb="12">
      <t>ジュンカン</t>
    </rPh>
    <rPh sb="12" eb="14">
      <t>カツドウ</t>
    </rPh>
    <phoneticPr fontId="5"/>
  </si>
  <si>
    <t>水田の地下水かん養機能向上活動、水源かん養林の保全</t>
    <rPh sb="0" eb="2">
      <t>スイデン</t>
    </rPh>
    <rPh sb="3" eb="5">
      <t>チカ</t>
    </rPh>
    <rPh sb="5" eb="6">
      <t>スイ</t>
    </rPh>
    <rPh sb="8" eb="9">
      <t>ヨウ</t>
    </rPh>
    <rPh sb="9" eb="11">
      <t>キノウ</t>
    </rPh>
    <rPh sb="11" eb="13">
      <t>コウジョウ</t>
    </rPh>
    <rPh sb="13" eb="15">
      <t>カツドウ</t>
    </rPh>
    <phoneticPr fontId="5"/>
  </si>
  <si>
    <t>施設等の定期的な巡回点検・清掃</t>
    <rPh sb="0" eb="2">
      <t>シセツ</t>
    </rPh>
    <rPh sb="2" eb="3">
      <t>トウ</t>
    </rPh>
    <rPh sb="4" eb="6">
      <t>テイキ</t>
    </rPh>
    <rPh sb="6" eb="7">
      <t>テキ</t>
    </rPh>
    <rPh sb="8" eb="10">
      <t>ジュンカイ</t>
    </rPh>
    <rPh sb="10" eb="12">
      <t>テンケン</t>
    </rPh>
    <rPh sb="13" eb="15">
      <t>セイソウ</t>
    </rPh>
    <phoneticPr fontId="5"/>
  </si>
  <si>
    <t>水質モニタリングの
実施・記録管理</t>
    <rPh sb="0" eb="2">
      <t>スイシツ</t>
    </rPh>
    <rPh sb="10" eb="12">
      <t>ジッシ</t>
    </rPh>
    <rPh sb="13" eb="15">
      <t>キロク</t>
    </rPh>
    <rPh sb="15" eb="17">
      <t>カンリ</t>
    </rPh>
    <phoneticPr fontId="5"/>
  </si>
  <si>
    <t>その他(生態系保全）</t>
    <rPh sb="2" eb="3">
      <t>タ</t>
    </rPh>
    <rPh sb="4" eb="7">
      <t>セイタイケイ</t>
    </rPh>
    <rPh sb="7" eb="9">
      <t>ホゼン</t>
    </rPh>
    <phoneticPr fontId="5"/>
  </si>
  <si>
    <t>有識者等による研修会、
検討会の開催</t>
    <rPh sb="0" eb="3">
      <t>ユウシキシャ</t>
    </rPh>
    <rPh sb="3" eb="4">
      <t>トウ</t>
    </rPh>
    <rPh sb="7" eb="10">
      <t>ケンシュウカイ</t>
    </rPh>
    <rPh sb="12" eb="15">
      <t>ケントウカイ</t>
    </rPh>
    <rPh sb="16" eb="18">
      <t>カイサイ</t>
    </rPh>
    <phoneticPr fontId="5"/>
  </si>
  <si>
    <t>集落外住民や地域住民との
意見交換等</t>
    <rPh sb="0" eb="2">
      <t>シュウラク</t>
    </rPh>
    <rPh sb="2" eb="3">
      <t>ガイ</t>
    </rPh>
    <rPh sb="3" eb="5">
      <t>ジュウミン</t>
    </rPh>
    <rPh sb="6" eb="8">
      <t>チイキ</t>
    </rPh>
    <rPh sb="8" eb="10">
      <t>ジュウミン</t>
    </rPh>
    <rPh sb="13" eb="15">
      <t>イケン</t>
    </rPh>
    <rPh sb="15" eb="17">
      <t>コウカン</t>
    </rPh>
    <rPh sb="17" eb="18">
      <t>ナド</t>
    </rPh>
    <phoneticPr fontId="5"/>
  </si>
  <si>
    <t>不在村地主との連絡体制の整備等</t>
    <rPh sb="0" eb="2">
      <t>フザイ</t>
    </rPh>
    <rPh sb="2" eb="3">
      <t>ムラ</t>
    </rPh>
    <rPh sb="3" eb="5">
      <t>ジヌシ</t>
    </rPh>
    <rPh sb="7" eb="9">
      <t>レンラク</t>
    </rPh>
    <rPh sb="9" eb="11">
      <t>タイセイ</t>
    </rPh>
    <rPh sb="12" eb="14">
      <t>セイビ</t>
    </rPh>
    <rPh sb="14" eb="15">
      <t>トウ</t>
    </rPh>
    <phoneticPr fontId="5"/>
  </si>
  <si>
    <t>農業者に対する意向調査、
現地調査</t>
    <rPh sb="0" eb="3">
      <t>ノウギョウシャ</t>
    </rPh>
    <rPh sb="4" eb="5">
      <t>タイ</t>
    </rPh>
    <rPh sb="7" eb="9">
      <t>イコウ</t>
    </rPh>
    <rPh sb="9" eb="11">
      <t>チョウサ</t>
    </rPh>
    <rPh sb="13" eb="15">
      <t>ゲンチ</t>
    </rPh>
    <rPh sb="15" eb="17">
      <t>チョウサ</t>
    </rPh>
    <phoneticPr fontId="5"/>
  </si>
  <si>
    <t>農業者の検討会の開催</t>
    <rPh sb="0" eb="3">
      <t>ノウギョウシャ</t>
    </rPh>
    <rPh sb="4" eb="7">
      <t>ケントウカイ</t>
    </rPh>
    <rPh sb="8" eb="10">
      <t>カイサイ</t>
    </rPh>
    <phoneticPr fontId="5"/>
  </si>
  <si>
    <t>ため池附帯施設の保守管理</t>
    <rPh sb="2" eb="3">
      <t>イケ</t>
    </rPh>
    <rPh sb="3" eb="5">
      <t>フタイ</t>
    </rPh>
    <rPh sb="5" eb="7">
      <t>シセツ</t>
    </rPh>
    <rPh sb="8" eb="10">
      <t>ホシュ</t>
    </rPh>
    <rPh sb="10" eb="12">
      <t>カンリ</t>
    </rPh>
    <phoneticPr fontId="5"/>
  </si>
  <si>
    <t>農道側溝の泥上げ</t>
    <rPh sb="0" eb="2">
      <t>ノウドウ</t>
    </rPh>
    <rPh sb="2" eb="4">
      <t>ソッコウ</t>
    </rPh>
    <rPh sb="5" eb="6">
      <t>ドロ</t>
    </rPh>
    <rPh sb="6" eb="7">
      <t>ア</t>
    </rPh>
    <phoneticPr fontId="5"/>
  </si>
  <si>
    <t>農道の草刈り</t>
    <rPh sb="0" eb="2">
      <t>ノウドウ</t>
    </rPh>
    <rPh sb="3" eb="5">
      <t>クサカ</t>
    </rPh>
    <phoneticPr fontId="5"/>
  </si>
  <si>
    <t>水路附帯施設の保守管理</t>
    <rPh sb="0" eb="2">
      <t>スイロ</t>
    </rPh>
    <rPh sb="2" eb="4">
      <t>フタイ</t>
    </rPh>
    <rPh sb="4" eb="6">
      <t>シセツ</t>
    </rPh>
    <rPh sb="7" eb="9">
      <t>ホシュ</t>
    </rPh>
    <rPh sb="9" eb="11">
      <t>カンリ</t>
    </rPh>
    <phoneticPr fontId="5"/>
  </si>
  <si>
    <t>畦畔・法面・防風林の草刈り</t>
    <rPh sb="0" eb="2">
      <t>ケイハン</t>
    </rPh>
    <rPh sb="3" eb="5">
      <t>ノリメン</t>
    </rPh>
    <rPh sb="6" eb="9">
      <t>ボウフウリン</t>
    </rPh>
    <rPh sb="10" eb="12">
      <t>クサカ</t>
    </rPh>
    <phoneticPr fontId="5"/>
  </si>
  <si>
    <t>当該年度遊休農地解消面積（a）</t>
    <rPh sb="0" eb="2">
      <t>トウガイ</t>
    </rPh>
    <rPh sb="2" eb="4">
      <t>ネンド</t>
    </rPh>
    <rPh sb="4" eb="6">
      <t>ユウキュウ</t>
    </rPh>
    <rPh sb="6" eb="8">
      <t>ノウチ</t>
    </rPh>
    <rPh sb="8" eb="10">
      <t>カイショウ</t>
    </rPh>
    <rPh sb="10" eb="12">
      <t>メンセキ</t>
    </rPh>
    <phoneticPr fontId="5"/>
  </si>
  <si>
    <t>資源向上支払交付金（長寿命化）</t>
    <rPh sb="0" eb="2">
      <t>シゲン</t>
    </rPh>
    <rPh sb="2" eb="4">
      <t>コウジョウ</t>
    </rPh>
    <rPh sb="4" eb="6">
      <t>シハライ</t>
    </rPh>
    <rPh sb="6" eb="9">
      <t>コウフキン</t>
    </rPh>
    <rPh sb="10" eb="14">
      <t>チョウジュミョウカ</t>
    </rPh>
    <phoneticPr fontId="5"/>
  </si>
  <si>
    <t>資源向上支払交付金（共同）</t>
    <rPh sb="0" eb="2">
      <t>シゲン</t>
    </rPh>
    <rPh sb="2" eb="4">
      <t>コウジョウ</t>
    </rPh>
    <rPh sb="4" eb="6">
      <t>シハライ</t>
    </rPh>
    <rPh sb="6" eb="9">
      <t>コウフキン</t>
    </rPh>
    <rPh sb="10" eb="12">
      <t>キョウドウ</t>
    </rPh>
    <phoneticPr fontId="5"/>
  </si>
  <si>
    <t>農地維持支払交付金</t>
    <rPh sb="0" eb="2">
      <t>ノウチ</t>
    </rPh>
    <rPh sb="2" eb="4">
      <t>イジ</t>
    </rPh>
    <rPh sb="4" eb="6">
      <t>シハライ</t>
    </rPh>
    <rPh sb="6" eb="9">
      <t>コウフキン</t>
    </rPh>
    <phoneticPr fontId="5"/>
  </si>
  <si>
    <t>前年度からの持越金
（資源向上支払（長寿命化）</t>
    <rPh sb="8" eb="9">
      <t>キン</t>
    </rPh>
    <rPh sb="11" eb="13">
      <t>シゲン</t>
    </rPh>
    <rPh sb="13" eb="15">
      <t>コウジョウ</t>
    </rPh>
    <rPh sb="15" eb="17">
      <t>シハライ</t>
    </rPh>
    <rPh sb="18" eb="22">
      <t>チョウジュミョウカ</t>
    </rPh>
    <phoneticPr fontId="5"/>
  </si>
  <si>
    <t>前年度からの持越金
（農地維持支払・資源向上支払（共同））</t>
    <rPh sb="8" eb="9">
      <t>キン</t>
    </rPh>
    <rPh sb="25" eb="27">
      <t>キョウドウ</t>
    </rPh>
    <phoneticPr fontId="5"/>
  </si>
  <si>
    <t>多様な参画・連携型</t>
    <rPh sb="0" eb="2">
      <t>タヨウ</t>
    </rPh>
    <rPh sb="3" eb="5">
      <t>サンカク</t>
    </rPh>
    <rPh sb="6" eb="8">
      <t>レンケイ</t>
    </rPh>
    <rPh sb="8" eb="9">
      <t>カタ</t>
    </rPh>
    <phoneticPr fontId="5"/>
  </si>
  <si>
    <t>集落間・広域連携型</t>
    <rPh sb="0" eb="3">
      <t>シュウラクカン</t>
    </rPh>
    <rPh sb="4" eb="6">
      <t>コウイキ</t>
    </rPh>
    <rPh sb="6" eb="8">
      <t>レンケイ</t>
    </rPh>
    <rPh sb="8" eb="9">
      <t>カタ</t>
    </rPh>
    <phoneticPr fontId="5"/>
  </si>
  <si>
    <t>地域外経営体連携型</t>
    <rPh sb="0" eb="3">
      <t>チイキガイ</t>
    </rPh>
    <rPh sb="3" eb="5">
      <t>ケイエイ</t>
    </rPh>
    <rPh sb="6" eb="8">
      <t>レンケイ</t>
    </rPh>
    <rPh sb="8" eb="9">
      <t>カタ</t>
    </rPh>
    <phoneticPr fontId="5"/>
  </si>
  <si>
    <t>集落ぐるみ型</t>
    <rPh sb="0" eb="2">
      <t>シュウラク</t>
    </rPh>
    <rPh sb="5" eb="6">
      <t>カタ</t>
    </rPh>
    <phoneticPr fontId="5"/>
  </si>
  <si>
    <t>中心経営体型</t>
    <rPh sb="0" eb="2">
      <t>チュウシン</t>
    </rPh>
    <rPh sb="2" eb="4">
      <t>ケイエイ</t>
    </rPh>
    <rPh sb="4" eb="5">
      <t>タイ</t>
    </rPh>
    <rPh sb="5" eb="6">
      <t>カタ</t>
    </rPh>
    <phoneticPr fontId="5"/>
  </si>
  <si>
    <t>特定農山村</t>
    <rPh sb="0" eb="2">
      <t>トクテイ</t>
    </rPh>
    <rPh sb="2" eb="3">
      <t>ノウ</t>
    </rPh>
    <rPh sb="3" eb="5">
      <t>サンソン</t>
    </rPh>
    <phoneticPr fontId="5"/>
  </si>
  <si>
    <t>うち農振農用地区域外
面積（a）</t>
    <rPh sb="2" eb="3">
      <t>ノウ</t>
    </rPh>
    <rPh sb="3" eb="4">
      <t>シン</t>
    </rPh>
    <rPh sb="4" eb="7">
      <t>ノウヨウチ</t>
    </rPh>
    <rPh sb="7" eb="10">
      <t>クイキガイ</t>
    </rPh>
    <rPh sb="11" eb="13">
      <t>メンセキ</t>
    </rPh>
    <phoneticPr fontId="5"/>
  </si>
  <si>
    <t>計(a)</t>
    <rPh sb="0" eb="1">
      <t>ケイ</t>
    </rPh>
    <phoneticPr fontId="5"/>
  </si>
  <si>
    <t>草地(a)</t>
    <rPh sb="0" eb="2">
      <t>ソウチ</t>
    </rPh>
    <phoneticPr fontId="5"/>
  </si>
  <si>
    <t>畑(a)</t>
    <rPh sb="0" eb="1">
      <t>ハタケ</t>
    </rPh>
    <phoneticPr fontId="5"/>
  </si>
  <si>
    <t>田(a)</t>
    <rPh sb="0" eb="1">
      <t>タ</t>
    </rPh>
    <phoneticPr fontId="5"/>
  </si>
  <si>
    <t>ため池（箇所）</t>
    <rPh sb="2" eb="3">
      <t>イケ</t>
    </rPh>
    <rPh sb="4" eb="6">
      <t>カショ</t>
    </rPh>
    <phoneticPr fontId="5"/>
  </si>
  <si>
    <t>農道（km）</t>
    <rPh sb="0" eb="2">
      <t>ノウドウ</t>
    </rPh>
    <phoneticPr fontId="5"/>
  </si>
  <si>
    <t>水路（km）</t>
    <rPh sb="0" eb="2">
      <t>スイロ</t>
    </rPh>
    <phoneticPr fontId="5"/>
  </si>
  <si>
    <t>うち中山間との重複面積(a)</t>
    <rPh sb="2" eb="3">
      <t>チュウ</t>
    </rPh>
    <rPh sb="3" eb="5">
      <t>サンカン</t>
    </rPh>
    <rPh sb="7" eb="9">
      <t>ジュウフク</t>
    </rPh>
    <rPh sb="9" eb="11">
      <t>メンセキ</t>
    </rPh>
    <phoneticPr fontId="5"/>
  </si>
  <si>
    <t>農業者以外</t>
    <rPh sb="0" eb="3">
      <t>ノウギョウシャ</t>
    </rPh>
    <rPh sb="3" eb="5">
      <t>イガイ</t>
    </rPh>
    <phoneticPr fontId="3"/>
  </si>
  <si>
    <t>農業者</t>
    <rPh sb="0" eb="3">
      <t>ノウギョウシャ</t>
    </rPh>
    <phoneticPr fontId="3"/>
  </si>
  <si>
    <t>合計団体数</t>
    <rPh sb="0" eb="2">
      <t>ゴウケイ</t>
    </rPh>
    <rPh sb="2" eb="5">
      <t>ダンタイスウ</t>
    </rPh>
    <phoneticPr fontId="5"/>
  </si>
  <si>
    <t>その他の農業者以外団体
（団体数）</t>
    <rPh sb="2" eb="3">
      <t>タ</t>
    </rPh>
    <rPh sb="4" eb="7">
      <t>ノウギョウシャ</t>
    </rPh>
    <rPh sb="7" eb="9">
      <t>イガイ</t>
    </rPh>
    <rPh sb="9" eb="11">
      <t>ダンタイ</t>
    </rPh>
    <rPh sb="13" eb="16">
      <t>ダンタイスウ</t>
    </rPh>
    <phoneticPr fontId="5"/>
  </si>
  <si>
    <t>NPO（団体数）</t>
    <rPh sb="4" eb="7">
      <t>ダンタイスウ</t>
    </rPh>
    <phoneticPr fontId="5"/>
  </si>
  <si>
    <t>学校・PTA（団体数）</t>
    <rPh sb="0" eb="2">
      <t>ガッコウ</t>
    </rPh>
    <rPh sb="7" eb="10">
      <t>ダンタイスウ</t>
    </rPh>
    <phoneticPr fontId="5"/>
  </si>
  <si>
    <t>ＪＡ（団体数）</t>
    <rPh sb="3" eb="6">
      <t>ダンタイスウ</t>
    </rPh>
    <phoneticPr fontId="5"/>
  </si>
  <si>
    <t>土地改良区（団体数）</t>
    <rPh sb="0" eb="2">
      <t>トチ</t>
    </rPh>
    <rPh sb="2" eb="5">
      <t>カイリョウク</t>
    </rPh>
    <rPh sb="6" eb="9">
      <t>ダンタイスウ</t>
    </rPh>
    <phoneticPr fontId="5"/>
  </si>
  <si>
    <t>子供会（団体数）</t>
    <rPh sb="0" eb="3">
      <t>コドモカイ</t>
    </rPh>
    <rPh sb="4" eb="7">
      <t>ダンタイスウ</t>
    </rPh>
    <phoneticPr fontId="5"/>
  </si>
  <si>
    <t>女性会（団体数）</t>
    <rPh sb="0" eb="3">
      <t>ジョセイカイ</t>
    </rPh>
    <rPh sb="4" eb="7">
      <t>ダンタイスウ</t>
    </rPh>
    <phoneticPr fontId="5"/>
  </si>
  <si>
    <t>自治会(団体数）</t>
    <rPh sb="0" eb="3">
      <t>ジチカイ</t>
    </rPh>
    <rPh sb="4" eb="7">
      <t>ダンタイスウ</t>
    </rPh>
    <phoneticPr fontId="5"/>
  </si>
  <si>
    <t>その他の農業者団体（団体数）</t>
    <rPh sb="2" eb="3">
      <t>タ</t>
    </rPh>
    <rPh sb="4" eb="7">
      <t>ノウギョウシャ</t>
    </rPh>
    <rPh sb="7" eb="9">
      <t>ダンタイ</t>
    </rPh>
    <rPh sb="10" eb="13">
      <t>ダンタイスウ</t>
    </rPh>
    <phoneticPr fontId="5"/>
  </si>
  <si>
    <t>営農組合（団体数）</t>
    <rPh sb="0" eb="2">
      <t>エイノウ</t>
    </rPh>
    <rPh sb="2" eb="4">
      <t>クミアイ</t>
    </rPh>
    <rPh sb="5" eb="8">
      <t>ダンタイスウ</t>
    </rPh>
    <phoneticPr fontId="5"/>
  </si>
  <si>
    <t>農事組合法人（団体数）</t>
    <rPh sb="0" eb="2">
      <t>ノウジ</t>
    </rPh>
    <rPh sb="2" eb="4">
      <t>クミアイ</t>
    </rPh>
    <rPh sb="4" eb="6">
      <t>ホウジン</t>
    </rPh>
    <rPh sb="7" eb="10">
      <t>ダンタイスウ</t>
    </rPh>
    <phoneticPr fontId="5"/>
  </si>
  <si>
    <t>通し番号</t>
    <rPh sb="0" eb="1">
      <t>トオ</t>
    </rPh>
    <rPh sb="2" eb="4">
      <t>バンゴウ</t>
    </rPh>
    <phoneticPr fontId="5"/>
  </si>
  <si>
    <t>うち、
実施面積</t>
    <rPh sb="4" eb="6">
      <t>ジッシ</t>
    </rPh>
    <rPh sb="6" eb="8">
      <t>メンセキ</t>
    </rPh>
    <phoneticPr fontId="5"/>
  </si>
  <si>
    <t>対象
農用地面積</t>
    <rPh sb="0" eb="2">
      <t>タイショウ</t>
    </rPh>
    <rPh sb="3" eb="6">
      <t>ノウヨウチ</t>
    </rPh>
    <rPh sb="6" eb="8">
      <t>メンセキ</t>
    </rPh>
    <phoneticPr fontId="5"/>
  </si>
  <si>
    <t>多面的機能の更なる増進に向けた活動への支援</t>
    <phoneticPr fontId="5"/>
  </si>
  <si>
    <t>地域資源の適切な保全管理のための
推進活動</t>
    <rPh sb="0" eb="2">
      <t>チイキ</t>
    </rPh>
    <rPh sb="2" eb="4">
      <t>シゲン</t>
    </rPh>
    <rPh sb="5" eb="7">
      <t>テキセツ</t>
    </rPh>
    <rPh sb="8" eb="10">
      <t>ホゼン</t>
    </rPh>
    <rPh sb="10" eb="12">
      <t>カンリ</t>
    </rPh>
    <rPh sb="17" eb="19">
      <t>スイシン</t>
    </rPh>
    <rPh sb="19" eb="21">
      <t>カツドウ</t>
    </rPh>
    <phoneticPr fontId="5"/>
  </si>
  <si>
    <t>次年度への持越金
（資源向上支払（長寿命化））</t>
    <rPh sb="7" eb="8">
      <t>キン</t>
    </rPh>
    <rPh sb="10" eb="12">
      <t>シゲン</t>
    </rPh>
    <rPh sb="12" eb="14">
      <t>コウジョウ</t>
    </rPh>
    <rPh sb="14" eb="16">
      <t>シハライ</t>
    </rPh>
    <rPh sb="17" eb="21">
      <t>チョウジュミョウカ</t>
    </rPh>
    <phoneticPr fontId="5"/>
  </si>
  <si>
    <t>次年度への持越金
（農地維持支払・資源向上支払
（共同））</t>
    <rPh sb="7" eb="8">
      <t>キン</t>
    </rPh>
    <rPh sb="25" eb="27">
      <t>キョウドウ</t>
    </rPh>
    <phoneticPr fontId="5"/>
  </si>
  <si>
    <t>資源向上支払（長寿命化）</t>
    <rPh sb="0" eb="2">
      <t>シゲン</t>
    </rPh>
    <rPh sb="2" eb="4">
      <t>コウジョウ</t>
    </rPh>
    <rPh sb="4" eb="6">
      <t>シハライ</t>
    </rPh>
    <rPh sb="7" eb="11">
      <t>チョウジュミョウカ</t>
    </rPh>
    <phoneticPr fontId="5"/>
  </si>
  <si>
    <t>農地維持支払・資源向上支払（共同）</t>
    <rPh sb="0" eb="2">
      <t>ノウチ</t>
    </rPh>
    <rPh sb="2" eb="4">
      <t>イジ</t>
    </rPh>
    <rPh sb="4" eb="6">
      <t>シハライ</t>
    </rPh>
    <rPh sb="7" eb="9">
      <t>シゲン</t>
    </rPh>
    <rPh sb="9" eb="11">
      <t>コウジョウ</t>
    </rPh>
    <rPh sb="11" eb="13">
      <t>シハライ</t>
    </rPh>
    <rPh sb="14" eb="16">
      <t>キョウドウ</t>
    </rPh>
    <phoneticPr fontId="5"/>
  </si>
  <si>
    <t>資源向上支払（共同）</t>
    <rPh sb="0" eb="2">
      <t>シゲン</t>
    </rPh>
    <rPh sb="2" eb="4">
      <t>コウジョウ</t>
    </rPh>
    <rPh sb="4" eb="6">
      <t>シハライ</t>
    </rPh>
    <rPh sb="7" eb="9">
      <t>キョウドウ</t>
    </rPh>
    <phoneticPr fontId="5"/>
  </si>
  <si>
    <t>資源向上支払
（共同）</t>
    <rPh sb="0" eb="2">
      <t>シゲン</t>
    </rPh>
    <rPh sb="2" eb="4">
      <t>コウジョウ</t>
    </rPh>
    <rPh sb="4" eb="6">
      <t>シハライ</t>
    </rPh>
    <rPh sb="8" eb="10">
      <t>キョウドウ</t>
    </rPh>
    <phoneticPr fontId="5"/>
  </si>
  <si>
    <t>団体</t>
    <rPh sb="0" eb="2">
      <t>ダンタイ</t>
    </rPh>
    <phoneticPr fontId="5"/>
  </si>
  <si>
    <t>農地中間管理機構の借り受け農地の有無</t>
    <rPh sb="0" eb="2">
      <t>ノウチ</t>
    </rPh>
    <rPh sb="2" eb="4">
      <t>チュウカン</t>
    </rPh>
    <rPh sb="4" eb="6">
      <t>カンリ</t>
    </rPh>
    <rPh sb="6" eb="8">
      <t>キコウ</t>
    </rPh>
    <rPh sb="9" eb="10">
      <t>カ</t>
    </rPh>
    <rPh sb="11" eb="12">
      <t>ウ</t>
    </rPh>
    <rPh sb="13" eb="15">
      <t>ノウチ</t>
    </rPh>
    <rPh sb="16" eb="18">
      <t>ウム</t>
    </rPh>
    <phoneticPr fontId="5"/>
  </si>
  <si>
    <t>支出の部（円）</t>
    <rPh sb="0" eb="2">
      <t>シシュツ</t>
    </rPh>
    <rPh sb="3" eb="4">
      <t>ブ</t>
    </rPh>
    <rPh sb="5" eb="6">
      <t>エン</t>
    </rPh>
    <phoneticPr fontId="5"/>
  </si>
  <si>
    <t>収入の部（円）</t>
    <rPh sb="0" eb="2">
      <t>シュウニュウ</t>
    </rPh>
    <rPh sb="3" eb="4">
      <t>ブ</t>
    </rPh>
    <rPh sb="5" eb="6">
      <t>エン</t>
    </rPh>
    <phoneticPr fontId="5"/>
  </si>
  <si>
    <t>構造変化に対応した
保全管理の目標</t>
    <phoneticPr fontId="5"/>
  </si>
  <si>
    <t>指定棚田地域</t>
    <rPh sb="0" eb="2">
      <t>シテイ</t>
    </rPh>
    <rPh sb="2" eb="4">
      <t>タナダ</t>
    </rPh>
    <rPh sb="4" eb="6">
      <t>チイキ</t>
    </rPh>
    <phoneticPr fontId="5"/>
  </si>
  <si>
    <t>地域振興立法８法地域</t>
    <rPh sb="0" eb="2">
      <t>チイキ</t>
    </rPh>
    <rPh sb="2" eb="4">
      <t>シンコウ</t>
    </rPh>
    <rPh sb="4" eb="6">
      <t>リッポウ</t>
    </rPh>
    <rPh sb="7" eb="8">
      <t>ホウ</t>
    </rPh>
    <rPh sb="8" eb="10">
      <t>チイキ</t>
    </rPh>
    <phoneticPr fontId="5"/>
  </si>
  <si>
    <t>集落数</t>
    <rPh sb="0" eb="2">
      <t>シュウラク</t>
    </rPh>
    <rPh sb="2" eb="3">
      <t>スウ</t>
    </rPh>
    <phoneticPr fontId="5"/>
  </si>
  <si>
    <t>対象農用地面積（a）</t>
    <rPh sb="0" eb="2">
      <t>タイショウ</t>
    </rPh>
    <rPh sb="2" eb="5">
      <t>ノウヨウチ</t>
    </rPh>
    <rPh sb="5" eb="7">
      <t>メンセキ</t>
    </rPh>
    <phoneticPr fontId="5"/>
  </si>
  <si>
    <t>長寿命化を行う施設</t>
    <rPh sb="0" eb="4">
      <t>チョウジュミョウカ</t>
    </rPh>
    <rPh sb="5" eb="6">
      <t>オコナ</t>
    </rPh>
    <rPh sb="7" eb="9">
      <t>シセツ</t>
    </rPh>
    <phoneticPr fontId="5"/>
  </si>
  <si>
    <t>保全管理する施設</t>
    <phoneticPr fontId="5"/>
  </si>
  <si>
    <t>認定農用地面積（a）</t>
    <rPh sb="0" eb="2">
      <t>ニンテイ</t>
    </rPh>
    <phoneticPr fontId="5"/>
  </si>
  <si>
    <t>活動期間</t>
    <rPh sb="0" eb="2">
      <t>カツドウ</t>
    </rPh>
    <rPh sb="2" eb="4">
      <t>キカン</t>
    </rPh>
    <phoneticPr fontId="5"/>
  </si>
  <si>
    <t>構成員（農業者以外）</t>
    <rPh sb="0" eb="3">
      <t>コウセイイン</t>
    </rPh>
    <rPh sb="4" eb="7">
      <t>ノウギョウシャ</t>
    </rPh>
    <rPh sb="7" eb="9">
      <t>イガイ</t>
    </rPh>
    <phoneticPr fontId="5"/>
  </si>
  <si>
    <t>構成員（農業者）</t>
    <rPh sb="0" eb="3">
      <t>コウセイイン</t>
    </rPh>
    <rPh sb="4" eb="7">
      <t>ノウギョウシャ</t>
    </rPh>
    <phoneticPr fontId="5"/>
  </si>
  <si>
    <t>広域化・
体制強化</t>
    <rPh sb="0" eb="3">
      <t>コウイキカ</t>
    </rPh>
    <rPh sb="5" eb="7">
      <t>タイセイ</t>
    </rPh>
    <rPh sb="7" eb="9">
      <t>キョウカ</t>
    </rPh>
    <phoneticPr fontId="5"/>
  </si>
  <si>
    <t>実施状況確認表</t>
    <rPh sb="0" eb="2">
      <t>ジッシ</t>
    </rPh>
    <rPh sb="2" eb="4">
      <t>ジョウキョウ</t>
    </rPh>
    <rPh sb="4" eb="6">
      <t>カクニン</t>
    </rPh>
    <rPh sb="6" eb="7">
      <t>オモテ</t>
    </rPh>
    <phoneticPr fontId="5"/>
  </si>
  <si>
    <t>（別紙）</t>
    <rPh sb="1" eb="3">
      <t>ベッシ</t>
    </rPh>
    <phoneticPr fontId="5"/>
  </si>
  <si>
    <t>ﾖﾅｸﾞﾆﾁｮｳ</t>
  </si>
  <si>
    <t>ｵｷﾅﾜｹﾝ</t>
  </si>
  <si>
    <t>与那国町</t>
  </si>
  <si>
    <t>沖縄県</t>
  </si>
  <si>
    <t>ﾀｹﾄﾐﾁｮｳ</t>
  </si>
  <si>
    <t>竹富町</t>
  </si>
  <si>
    <t>ﾀﾗﾏｿﾝ</t>
  </si>
  <si>
    <t>多良間村</t>
  </si>
  <si>
    <t>ﾔｴｾﾁｮｳ</t>
  </si>
  <si>
    <t>八重瀬町</t>
  </si>
  <si>
    <t>ｸﾒｼﾞﾏﾁｮｳ</t>
  </si>
  <si>
    <t>久米島町</t>
  </si>
  <si>
    <t>ｲｾﾞﾅｿﾝ</t>
  </si>
  <si>
    <t>伊是名村</t>
  </si>
  <si>
    <t>ｲﾍﾔｿﾝ</t>
  </si>
  <si>
    <t>伊平屋村</t>
  </si>
  <si>
    <t>ｷﾀﾀﾞｲﾄｳｿﾝ</t>
  </si>
  <si>
    <t>北大東村</t>
  </si>
  <si>
    <t>ﾐﾅﾐﾀﾞｲﾄｳｿﾝ</t>
  </si>
  <si>
    <t>南大東村</t>
  </si>
  <si>
    <t>ﾄﾅｷｿﾝ</t>
  </si>
  <si>
    <t>渡名喜村</t>
  </si>
  <si>
    <t>ｱｸﾞﾆｿﾝ</t>
  </si>
  <si>
    <t>粟国村</t>
  </si>
  <si>
    <t>ｻﾞﾏﾐｿﾝ</t>
  </si>
  <si>
    <t>座間味村</t>
  </si>
  <si>
    <t>ﾄｶｼｷｿﾝ</t>
  </si>
  <si>
    <t>渡嘉敷村</t>
  </si>
  <si>
    <t>ﾊｴﾊﾞﾙﾁｮｳ</t>
  </si>
  <si>
    <t>南風原町</t>
  </si>
  <si>
    <t>ﾖﾅﾊﾞﾙﾁｮｳ</t>
  </si>
  <si>
    <t>与那原町</t>
  </si>
  <si>
    <t>ﾆｼﾊﾗﾁｮｳ</t>
  </si>
  <si>
    <t>西原町</t>
  </si>
  <si>
    <t>ﾅｶｸﾞｽｸｿﾝ</t>
  </si>
  <si>
    <t>中城村</t>
  </si>
  <si>
    <t>ｷﾀﾅｶｸﾞｽｸｿﾝ</t>
  </si>
  <si>
    <t>北中城村</t>
  </si>
  <si>
    <t>ﾁﾔﾀﾝﾁｮｳ</t>
  </si>
  <si>
    <t>北谷町</t>
  </si>
  <si>
    <t>ｶﾃﾞﾅﾁｮｳ</t>
  </si>
  <si>
    <t>嘉手納町</t>
  </si>
  <si>
    <t>ﾖﾐﾀﾝｿﾝ</t>
  </si>
  <si>
    <t>読谷村</t>
  </si>
  <si>
    <t>ｲｴｿﾝ</t>
  </si>
  <si>
    <t>伊江村</t>
  </si>
  <si>
    <t>ｷﾝﾁｮｳ</t>
  </si>
  <si>
    <t>金武町</t>
  </si>
  <si>
    <t>ｷﾞﾉｻﾞｿﾝ</t>
  </si>
  <si>
    <t>宜野座村</t>
  </si>
  <si>
    <t>ｵﾝﾅｿﾝ</t>
  </si>
  <si>
    <t>恩納村</t>
  </si>
  <si>
    <t>ﾓﾄﾌﾞﾁｮｳ</t>
  </si>
  <si>
    <t>本部町</t>
  </si>
  <si>
    <t>ﾅｷｼﾞﾝｿﾝ</t>
  </si>
  <si>
    <t>今帰仁村</t>
  </si>
  <si>
    <t>ﾋｶﾞｼｿﾝ</t>
  </si>
  <si>
    <t>東村</t>
  </si>
  <si>
    <t>ｵｵｷﾞﾐｿﾝ</t>
  </si>
  <si>
    <t>大宜味村</t>
  </si>
  <si>
    <t>ｸﾆｶﾞﾐｿﾝ</t>
  </si>
  <si>
    <t>国頭村</t>
  </si>
  <si>
    <t>ﾅﾝｼﾞｮｳｼ</t>
  </si>
  <si>
    <t>南城市</t>
  </si>
  <si>
    <t>ﾐﾔｺｼﾞﾏｼ</t>
  </si>
  <si>
    <t>宮古島市</t>
  </si>
  <si>
    <t>ｳﾙﾏｼ</t>
  </si>
  <si>
    <t>うるま市</t>
  </si>
  <si>
    <t>ﾄﾐｸﾞｽｸｼ</t>
  </si>
  <si>
    <t>豊見城市</t>
  </si>
  <si>
    <t>ｵｷﾅﾜｼ</t>
  </si>
  <si>
    <t>沖縄市</t>
  </si>
  <si>
    <t>ｲﾄﾏﾝｼ</t>
  </si>
  <si>
    <t>糸満市</t>
  </si>
  <si>
    <t>ﾅｺﾞｼ</t>
  </si>
  <si>
    <t>名護市</t>
  </si>
  <si>
    <t>ｳﾗｿｴｼ</t>
  </si>
  <si>
    <t>浦添市</t>
  </si>
  <si>
    <t>ｲｼｶﾞｷｼ</t>
  </si>
  <si>
    <t>石垣市</t>
  </si>
  <si>
    <t>ｷﾞﾉﾜﾝｼ</t>
  </si>
  <si>
    <t>宜野湾市</t>
  </si>
  <si>
    <t>ﾅﾊｼ</t>
  </si>
  <si>
    <t>那覇市</t>
  </si>
  <si>
    <t>ﾖﾛﾝﾁｮｳ</t>
  </si>
  <si>
    <t>ｶｺﾞｼﾏｹﾝ</t>
  </si>
  <si>
    <t>与論町</t>
  </si>
  <si>
    <t>鹿児島県</t>
  </si>
  <si>
    <t>ﾁﾅﾁｮｳ</t>
  </si>
  <si>
    <t>知名町</t>
  </si>
  <si>
    <t>ﾜﾄﾞﾏﾘﾁｮｳ</t>
  </si>
  <si>
    <t>和泊町</t>
  </si>
  <si>
    <t>ｲｾﾝﾁｮｳ</t>
  </si>
  <si>
    <t>伊仙町</t>
  </si>
  <si>
    <t>ｱﾏｷﾞﾁｮｳ</t>
  </si>
  <si>
    <t>天城町</t>
  </si>
  <si>
    <t>ﾄｸﾉｼﾏﾁｮｳ</t>
  </si>
  <si>
    <t>徳之島町</t>
  </si>
  <si>
    <t>ｷｶｲﾁｮｳ</t>
  </si>
  <si>
    <t>喜界町</t>
  </si>
  <si>
    <t>ﾀﾂｺﾞｳﾁｮｳ</t>
  </si>
  <si>
    <t>龍郷町</t>
  </si>
  <si>
    <t>ｾﾄｳﾁﾁｮｳ</t>
  </si>
  <si>
    <t>瀬戸内町</t>
  </si>
  <si>
    <t>ｳｹﾝｿﾝ</t>
  </si>
  <si>
    <t>宇検村</t>
  </si>
  <si>
    <t>ﾔﾏﾄｿﾝ</t>
  </si>
  <si>
    <t>大和村</t>
  </si>
  <si>
    <t>ﾔｸｼﾏﾁｮｳ</t>
  </si>
  <si>
    <t>屋久島町</t>
  </si>
  <si>
    <t>ﾐﾅﾐﾀﾈﾁｮｳ</t>
  </si>
  <si>
    <t>南種子町</t>
  </si>
  <si>
    <t>ﾅｶﾀﾈﾁｮｳ</t>
  </si>
  <si>
    <t>中種子町</t>
  </si>
  <si>
    <t>肝付町</t>
  </si>
  <si>
    <t>ﾐﾅﾐｵｵｽﾐﾁｮｳ</t>
  </si>
  <si>
    <t>南大隅町</t>
  </si>
  <si>
    <t>ｷﾝｺｳﾁｮｳ</t>
  </si>
  <si>
    <t>錦江町</t>
  </si>
  <si>
    <t>ﾋｶﾞｼｸｼﾗﾁｮｳ</t>
  </si>
  <si>
    <t>東串良町</t>
  </si>
  <si>
    <t>ｵｵｻｷﾁｮｳ</t>
  </si>
  <si>
    <t>大崎町</t>
  </si>
  <si>
    <t>ﾕｳｽｲﾁｮｳ</t>
  </si>
  <si>
    <t>湧水町</t>
  </si>
  <si>
    <t>ﾅｶﾞｼﾏﾁｮｳ</t>
  </si>
  <si>
    <t>長島町</t>
  </si>
  <si>
    <t>ｻﾂﾏﾁｮｳ</t>
  </si>
  <si>
    <t>さつま町</t>
  </si>
  <si>
    <t>ﾄｼﾏﾑﾗ</t>
  </si>
  <si>
    <t>十島村</t>
  </si>
  <si>
    <t>ﾐｼﾏﾑﾗ</t>
  </si>
  <si>
    <t>三島村</t>
  </si>
  <si>
    <t>ｱｲﾗｼ</t>
  </si>
  <si>
    <t>姶良市</t>
  </si>
  <si>
    <t>ｲｻｼ</t>
  </si>
  <si>
    <t>伊佐市</t>
  </si>
  <si>
    <t>ﾐﾅﾐｷｭｳｼｭｳｼ</t>
  </si>
  <si>
    <t>南九州市</t>
  </si>
  <si>
    <t>ｱﾏﾐｼ</t>
  </si>
  <si>
    <t>奄美市</t>
  </si>
  <si>
    <t>ｼﾌﾞｼｼ</t>
  </si>
  <si>
    <t>志布志市</t>
  </si>
  <si>
    <t>ﾐﾅﾐｻﾂﾏｼ</t>
  </si>
  <si>
    <t>南さつま市</t>
  </si>
  <si>
    <t>ｲﾁｷｸｼｷﾉｼ</t>
  </si>
  <si>
    <t>いちき串木野市</t>
  </si>
  <si>
    <t>ｷﾘｼﾏｼ</t>
  </si>
  <si>
    <t>霧島市</t>
  </si>
  <si>
    <t>ｿｵｼ</t>
  </si>
  <si>
    <t>曽於市</t>
  </si>
  <si>
    <t>ﾋｵｷｼ</t>
  </si>
  <si>
    <t>日置市</t>
  </si>
  <si>
    <t>ｻﾂﾏｾﾝﾀﾞｲｼ</t>
  </si>
  <si>
    <t>薩摩川内市</t>
  </si>
  <si>
    <t>ﾀﾙﾐｽﾞｼ</t>
  </si>
  <si>
    <t>垂水市</t>
  </si>
  <si>
    <t>ﾆｼﾉｵﾓﾃｼ</t>
  </si>
  <si>
    <t>西之表市</t>
  </si>
  <si>
    <t>ｲﾌﾞｽｷｼ</t>
  </si>
  <si>
    <t>指宿市</t>
  </si>
  <si>
    <t>ｲｽﾞﾐｼ</t>
  </si>
  <si>
    <t>出水市</t>
  </si>
  <si>
    <t>ｱｸﾈｼ</t>
  </si>
  <si>
    <t>阿久根市</t>
  </si>
  <si>
    <t>ﾏｸﾗｻﾞｷｼ</t>
  </si>
  <si>
    <t>枕崎市</t>
  </si>
  <si>
    <t>ｶﾉﾔｼ</t>
  </si>
  <si>
    <t>鹿屋市</t>
  </si>
  <si>
    <t>ｶｺﾞｼﾏｼ</t>
  </si>
  <si>
    <t>鹿児島市</t>
  </si>
  <si>
    <t>ｺﾞｶｾﾁｮｳ</t>
  </si>
  <si>
    <t>ﾐﾔｻﾞｷｹﾝ</t>
  </si>
  <si>
    <t>五ヶ瀬町</t>
  </si>
  <si>
    <t>宮崎県</t>
  </si>
  <si>
    <t>ﾋﾉｶｹﾞﾁｮｳ</t>
  </si>
  <si>
    <t>日之影町</t>
  </si>
  <si>
    <t>ﾀｶﾁﾎﾁｮｳ</t>
  </si>
  <si>
    <t>高千穂町</t>
  </si>
  <si>
    <t>ﾐｻﾄﾁｮｳ</t>
  </si>
  <si>
    <t>美郷町</t>
  </si>
  <si>
    <t>ｼｲﾊﾞｿﾝ</t>
  </si>
  <si>
    <t>椎葉村</t>
  </si>
  <si>
    <t>ﾓﾛﾂｶｿﾝ</t>
  </si>
  <si>
    <t>諸塚村</t>
  </si>
  <si>
    <t>ｶﾄﾞｶﾞﾜﾁｮｳ</t>
  </si>
  <si>
    <t>門川町</t>
  </si>
  <si>
    <t>ﾂﾉﾁｮｳ</t>
  </si>
  <si>
    <t>都農町</t>
  </si>
  <si>
    <t>ｶﾜﾐﾅﾐﾁｮｳ</t>
  </si>
  <si>
    <t>川南町</t>
  </si>
  <si>
    <t>ｷｼﾞｮｳﾁｮｳ</t>
  </si>
  <si>
    <t>木城町</t>
  </si>
  <si>
    <t>ﾆｼﾒﾗｿﾝ</t>
  </si>
  <si>
    <t>西米良村</t>
  </si>
  <si>
    <t>ｼﾝﾄﾐﾁｮｳ</t>
  </si>
  <si>
    <t>新富町</t>
  </si>
  <si>
    <t>ﾀｶﾅﾍﾞﾁｮｳ</t>
  </si>
  <si>
    <t>高鍋町</t>
  </si>
  <si>
    <t>ｱﾔﾁｮｳ</t>
  </si>
  <si>
    <t>綾町</t>
  </si>
  <si>
    <t>ｸﾆﾄﾐﾁｮｳ</t>
  </si>
  <si>
    <t>国富町</t>
  </si>
  <si>
    <t>ﾀｶﾊﾙﾁｮｳ</t>
  </si>
  <si>
    <t>高原町</t>
  </si>
  <si>
    <t>ﾐﾏﾀﾁｮｳ</t>
  </si>
  <si>
    <t>三股町</t>
  </si>
  <si>
    <t>ｴﾋﾞﾉｼ</t>
  </si>
  <si>
    <t>えびの市</t>
  </si>
  <si>
    <t>ｻｲﾄｼ</t>
  </si>
  <si>
    <t>西都市</t>
  </si>
  <si>
    <t>ｸｼﾏｼ</t>
  </si>
  <si>
    <t>串間市</t>
  </si>
  <si>
    <t>ﾋｭｳｶﾞｼ</t>
  </si>
  <si>
    <t>日向市</t>
  </si>
  <si>
    <t>ｺﾊﾞﾔｼｼ</t>
  </si>
  <si>
    <t>小林市</t>
  </si>
  <si>
    <t>ﾆﾁﾅﾝｼ</t>
  </si>
  <si>
    <t>日南市</t>
  </si>
  <si>
    <t>ﾉﾍﾞｵｶｼ</t>
  </si>
  <si>
    <t>延岡市</t>
  </si>
  <si>
    <t>ﾐﾔｺﾉｼﾞｮｳｼ</t>
  </si>
  <si>
    <t>都城市</t>
  </si>
  <si>
    <t>ﾐﾔｻﾞｷｼ</t>
  </si>
  <si>
    <t>宮崎市</t>
  </si>
  <si>
    <t>ｸｽﾏﾁ</t>
  </si>
  <si>
    <t>ｵｵｲﾀｹﾝ</t>
  </si>
  <si>
    <t>玖珠町</t>
  </si>
  <si>
    <t>大分県</t>
  </si>
  <si>
    <t>ｺｺﾉｴﾏﾁ</t>
  </si>
  <si>
    <t>九重町</t>
  </si>
  <si>
    <t>ﾋｼﾞﾏﾁ</t>
  </si>
  <si>
    <t>日出町</t>
  </si>
  <si>
    <t>ﾋﾒｼﾏﾑﾗ</t>
  </si>
  <si>
    <t>姫島村</t>
  </si>
  <si>
    <t>ｸﾆｻｷｼ</t>
  </si>
  <si>
    <t>国東市</t>
  </si>
  <si>
    <t>ﾕﾌｼ</t>
  </si>
  <si>
    <t>由布市</t>
  </si>
  <si>
    <t>ﾌﾞﾝｺﾞｵｵﾉｼ</t>
  </si>
  <si>
    <t>豊後大野市</t>
  </si>
  <si>
    <t>ｳｻｼ</t>
  </si>
  <si>
    <t>宇佐市</t>
  </si>
  <si>
    <t>ｷﾂｷｼ</t>
  </si>
  <si>
    <t>杵築市</t>
  </si>
  <si>
    <t>ﾌﾞﾝｺﾞﾀｶﾀﾞｼ</t>
  </si>
  <si>
    <t>豊後高田市</t>
  </si>
  <si>
    <t>ﾀｹﾀｼ</t>
  </si>
  <si>
    <t>竹田市</t>
  </si>
  <si>
    <t>ﾂｸﾐｼ</t>
  </si>
  <si>
    <t>津久見市</t>
  </si>
  <si>
    <t>ｳｽｷｼ</t>
  </si>
  <si>
    <t>臼杵市</t>
  </si>
  <si>
    <t>ｻｲｷｼ</t>
  </si>
  <si>
    <t>佐伯市</t>
  </si>
  <si>
    <t>ﾋﾀｼ</t>
  </si>
  <si>
    <t>日田市</t>
  </si>
  <si>
    <t>ﾅｶﾂｼ</t>
  </si>
  <si>
    <t>中津市</t>
  </si>
  <si>
    <t>別府市</t>
  </si>
  <si>
    <t>ｵｵｲﾀｼ</t>
  </si>
  <si>
    <t>大分市</t>
  </si>
  <si>
    <t>ﾚｲﾎｸﾏﾁ</t>
  </si>
  <si>
    <t>ｸﾏﾓﾄｹﾝ</t>
  </si>
  <si>
    <t>苓北町</t>
  </si>
  <si>
    <t>熊本県</t>
  </si>
  <si>
    <t>ｱｻｷﾞﾘﾁｮｳ</t>
  </si>
  <si>
    <t>あさぎり町</t>
  </si>
  <si>
    <t>ｸﾏﾑﾗ</t>
  </si>
  <si>
    <t>球磨村</t>
  </si>
  <si>
    <t>ﾔﾏｴﾑﾗ</t>
  </si>
  <si>
    <t>山江村</t>
  </si>
  <si>
    <t>ｲﾂｷﾑﾗ</t>
  </si>
  <si>
    <t>五木村</t>
  </si>
  <si>
    <t>ｻｶﾞﾗﾑﾗ</t>
  </si>
  <si>
    <t>相良村</t>
  </si>
  <si>
    <t>ﾐｽﾞｶﾐﾑﾗ</t>
  </si>
  <si>
    <t>水上村</t>
  </si>
  <si>
    <t>ﾕﾉﾏｴﾏﾁ</t>
  </si>
  <si>
    <t>湯前町</t>
  </si>
  <si>
    <t>ﾀﾗｷﾞﾏﾁ</t>
  </si>
  <si>
    <t>多良木町</t>
  </si>
  <si>
    <t>ﾆｼｷﾏﾁ</t>
  </si>
  <si>
    <t>錦町</t>
  </si>
  <si>
    <t>ﾂﾅｷﾞﾏﾁ</t>
  </si>
  <si>
    <t>津奈木町</t>
  </si>
  <si>
    <t>ｱｼｷﾀﾏﾁ</t>
  </si>
  <si>
    <t>芦北町</t>
  </si>
  <si>
    <t>ﾋｶﾜﾁｮｳ</t>
  </si>
  <si>
    <t>氷川町</t>
  </si>
  <si>
    <t>ﾔﾏﾄﾁｮｳ</t>
  </si>
  <si>
    <t>山都町</t>
  </si>
  <si>
    <t>ｺｳｻﾏﾁ</t>
  </si>
  <si>
    <t>甲佐町</t>
  </si>
  <si>
    <t>ﾏｼｷﾏﾁ</t>
  </si>
  <si>
    <t>益城町</t>
  </si>
  <si>
    <t>ｶｼﾏﾏﾁ</t>
  </si>
  <si>
    <t>嘉島町</t>
  </si>
  <si>
    <t>ﾐﾌﾈﾏﾁ</t>
  </si>
  <si>
    <t>御船町</t>
  </si>
  <si>
    <t>ﾐﾅﾐｱｿﾑﾗ</t>
  </si>
  <si>
    <t>南阿蘇村</t>
  </si>
  <si>
    <t>ﾆｼﾊﾗﾑﾗ</t>
  </si>
  <si>
    <t>西原村</t>
  </si>
  <si>
    <t>ﾀｶﾓﾘﾏﾁ</t>
  </si>
  <si>
    <t>高森町</t>
  </si>
  <si>
    <t>ｳﾌﾞﾔﾏﾑﾗ</t>
  </si>
  <si>
    <t>産山村</t>
  </si>
  <si>
    <t>ｵｸﾞﾆﾏﾁ</t>
  </si>
  <si>
    <t>小国町</t>
  </si>
  <si>
    <t>ﾐﾅﾐｵｸﾞﾆﾏﾁ</t>
  </si>
  <si>
    <t>南小国町</t>
  </si>
  <si>
    <t>ｷｸﾖｳﾏﾁ</t>
  </si>
  <si>
    <t>菊陽町</t>
  </si>
  <si>
    <t>ｵｵﾂﾞﾏﾁ</t>
  </si>
  <si>
    <t>大津町</t>
  </si>
  <si>
    <t>ﾅｺﾞﾐﾏﾁ</t>
  </si>
  <si>
    <t>和水町</t>
  </si>
  <si>
    <t>ﾅｶﾞｽﾏﾁ</t>
  </si>
  <si>
    <t>長洲町</t>
  </si>
  <si>
    <t>ﾅﾝｶﾝﾏﾁ</t>
  </si>
  <si>
    <t>南関町</t>
  </si>
  <si>
    <t>玉東町</t>
  </si>
  <si>
    <t>ﾐｻﾄﾏﾁ</t>
  </si>
  <si>
    <t>美里町</t>
  </si>
  <si>
    <t>ｺｳｼｼ</t>
  </si>
  <si>
    <t>合志市</t>
  </si>
  <si>
    <t>ｱﾏｸｻｼ</t>
  </si>
  <si>
    <t>天草市</t>
  </si>
  <si>
    <t>ｱｿｼ</t>
  </si>
  <si>
    <t>阿蘇市</t>
  </si>
  <si>
    <t>ｳｷｼ</t>
  </si>
  <si>
    <t>宇城市</t>
  </si>
  <si>
    <t>ｶﾐｱﾏｸｻｼ</t>
  </si>
  <si>
    <t>上天草市</t>
  </si>
  <si>
    <t>ｳﾄｼ</t>
  </si>
  <si>
    <t>宇土市</t>
  </si>
  <si>
    <t>ｷｸﾁｼ</t>
  </si>
  <si>
    <t>菊池市</t>
  </si>
  <si>
    <t>ﾔﾏｶﾞｼ</t>
  </si>
  <si>
    <t>山鹿市</t>
  </si>
  <si>
    <t>ﾀﾏﾅｼ</t>
  </si>
  <si>
    <t>玉名市</t>
  </si>
  <si>
    <t>ﾐﾅﾏﾀｼ</t>
  </si>
  <si>
    <t>水俣市</t>
  </si>
  <si>
    <t>ｱﾗｵｼ</t>
  </si>
  <si>
    <t>荒尾市</t>
  </si>
  <si>
    <t>ﾋﾄﾖｼｼ</t>
  </si>
  <si>
    <t>人吉市</t>
  </si>
  <si>
    <t>ﾔﾂｼﾛｼ</t>
  </si>
  <si>
    <t>八代市</t>
  </si>
  <si>
    <t>ｸﾏﾓﾄｼ</t>
  </si>
  <si>
    <t>熊本市</t>
  </si>
  <si>
    <t>ｼﾝｶﾐｺﾞﾄｳﾁｮｳ</t>
  </si>
  <si>
    <t>ﾅｶﾞｻｷｹﾝ</t>
  </si>
  <si>
    <t>新上五島町</t>
  </si>
  <si>
    <t>長崎県</t>
  </si>
  <si>
    <t>ｻｻﾞﾁｮｳ</t>
  </si>
  <si>
    <t>佐々町</t>
  </si>
  <si>
    <t>ｵﾁﾞｶﾁｮｳ</t>
  </si>
  <si>
    <t>小値賀町</t>
  </si>
  <si>
    <t>ﾊｻﾐﾁｮｳ</t>
  </si>
  <si>
    <t>波佐見町</t>
  </si>
  <si>
    <t>ｶﾜﾀﾅﾁｮｳ</t>
  </si>
  <si>
    <t>川棚町</t>
  </si>
  <si>
    <t>ﾋｶﾞｼｿﾉｷﾞﾁｮｳ</t>
  </si>
  <si>
    <t>東彼杵町</t>
  </si>
  <si>
    <t>ﾄｷﾞﾂﾁｮｳ</t>
  </si>
  <si>
    <t>時津町</t>
  </si>
  <si>
    <t>ﾅｶﾞﾖﾁｮｳ</t>
  </si>
  <si>
    <t>長与町</t>
  </si>
  <si>
    <t>ﾐﾅﾐｼﾏﾊﾞﾗｼ</t>
  </si>
  <si>
    <t>南島原市</t>
  </si>
  <si>
    <t>ｳﾝｾﾞﾝｼ</t>
  </si>
  <si>
    <t>雲仙市</t>
  </si>
  <si>
    <t>ｻｲｶｲｼ</t>
  </si>
  <si>
    <t>西海市</t>
  </si>
  <si>
    <t>ｺﾞﾄｳｼ</t>
  </si>
  <si>
    <t>五島市</t>
  </si>
  <si>
    <t>ｲｷｼ</t>
  </si>
  <si>
    <t>壱岐市</t>
  </si>
  <si>
    <t>ﾂｼﾏｼ</t>
  </si>
  <si>
    <t>対馬市</t>
  </si>
  <si>
    <t>ﾏﾂｳﾗｼ</t>
  </si>
  <si>
    <t>松浦市</t>
  </si>
  <si>
    <t>ﾋﾗﾄﾞｼ</t>
  </si>
  <si>
    <t>平戸市</t>
  </si>
  <si>
    <t>ｵｵﾑﾗｼ</t>
  </si>
  <si>
    <t>大村市</t>
  </si>
  <si>
    <t>ｲｻﾊﾔｼ</t>
  </si>
  <si>
    <t>諫早市</t>
  </si>
  <si>
    <t>ｼﾏﾊﾞﾗｼ</t>
  </si>
  <si>
    <t>島原市</t>
  </si>
  <si>
    <t>ｻｾﾎﾞｼ</t>
  </si>
  <si>
    <t>佐世保市</t>
  </si>
  <si>
    <t>ﾅｶﾞｻｷｼ</t>
  </si>
  <si>
    <t>長崎市</t>
  </si>
  <si>
    <t>ﾀﾗﾁｮｳ</t>
  </si>
  <si>
    <t>ｻｶﾞｹﾝ</t>
  </si>
  <si>
    <t>太良町</t>
  </si>
  <si>
    <t>佐賀県</t>
  </si>
  <si>
    <t>ｼﾛｲｼﾁｮｳ</t>
  </si>
  <si>
    <t>白石町</t>
  </si>
  <si>
    <t>ｺｳﾎｸﾏﾁ</t>
  </si>
  <si>
    <t>江北町</t>
  </si>
  <si>
    <t>ｵｵﾏﾁﾁｮｳ</t>
  </si>
  <si>
    <t>大町町</t>
  </si>
  <si>
    <t>ｱﾘﾀﾁｮｳ</t>
  </si>
  <si>
    <t>有田町</t>
  </si>
  <si>
    <t>ｹﾞﾝｶｲﾁｮｳ</t>
  </si>
  <si>
    <t>玄海町</t>
  </si>
  <si>
    <t>ﾐﾔｷﾁｮｳ</t>
  </si>
  <si>
    <t>みやき町</t>
  </si>
  <si>
    <t>ｶﾐﾐﾈﾁｮｳ</t>
  </si>
  <si>
    <t>上峰町</t>
  </si>
  <si>
    <t>ｷﾔﾏﾁｮｳ</t>
  </si>
  <si>
    <t>基山町</t>
  </si>
  <si>
    <t>ﾖｼﾉｶﾞﾘﾁｮｳ</t>
  </si>
  <si>
    <t>吉野ヶ里町</t>
  </si>
  <si>
    <t>ｶﾝｻﾞｷｼ</t>
  </si>
  <si>
    <t>神埼市</t>
  </si>
  <si>
    <t>ｳﾚｼﾉｼ</t>
  </si>
  <si>
    <t>嬉野市</t>
  </si>
  <si>
    <t>ｵｷﾞｼ</t>
  </si>
  <si>
    <t>小城市</t>
  </si>
  <si>
    <t>ｶｼﾏｼ</t>
  </si>
  <si>
    <t>鹿島市</t>
  </si>
  <si>
    <t>ﾀｹｵｼ</t>
  </si>
  <si>
    <t>武雄市</t>
  </si>
  <si>
    <t>ｲﾏﾘｼ</t>
  </si>
  <si>
    <t>伊万里市</t>
  </si>
  <si>
    <t>ﾀｸｼ</t>
  </si>
  <si>
    <t>多久市</t>
  </si>
  <si>
    <t>ﾄｽｼ</t>
  </si>
  <si>
    <t>鳥栖市</t>
  </si>
  <si>
    <t>ｶﾗﾂｼ</t>
  </si>
  <si>
    <t>唐津市</t>
  </si>
  <si>
    <t>ｻｶﾞｼ</t>
  </si>
  <si>
    <t>佐賀市</t>
  </si>
  <si>
    <t>ﾁｸｼﾞｮｳﾏﾁ</t>
  </si>
  <si>
    <t>ﾌｸｵｶｹﾝ</t>
  </si>
  <si>
    <t>築上町</t>
  </si>
  <si>
    <t>福岡県</t>
  </si>
  <si>
    <t>ｺｳｹﾞﾏﾁ</t>
  </si>
  <si>
    <t>上毛町</t>
  </si>
  <si>
    <t>ﾖｼﾄﾐﾏﾁ</t>
  </si>
  <si>
    <t>吉富町</t>
  </si>
  <si>
    <t>ﾐﾔｺﾏﾁ</t>
  </si>
  <si>
    <t>みやこ町</t>
  </si>
  <si>
    <t>ｶﾝﾀﾞﾏﾁ</t>
  </si>
  <si>
    <t>苅田町</t>
  </si>
  <si>
    <t>ﾌｸﾁﾏﾁ</t>
  </si>
  <si>
    <t>福智町</t>
  </si>
  <si>
    <t>ｱｶﾑﾗ</t>
  </si>
  <si>
    <t>赤村</t>
  </si>
  <si>
    <t>ｵｵﾄｳﾏﾁ</t>
  </si>
  <si>
    <t>大任町</t>
  </si>
  <si>
    <t>ｶﾜｻｷﾏﾁ</t>
  </si>
  <si>
    <t>川崎町</t>
  </si>
  <si>
    <t>ｲﾄﾀﾞﾏﾁ</t>
  </si>
  <si>
    <t>糸田町</t>
  </si>
  <si>
    <t>ｿｴﾀﾞﾏﾁ</t>
  </si>
  <si>
    <t>添田町</t>
  </si>
  <si>
    <t>ｶﾜﾗﾏﾁ</t>
  </si>
  <si>
    <t>香春町</t>
  </si>
  <si>
    <t>ﾋﾛｶﾜﾏﾁ</t>
  </si>
  <si>
    <t>広川町</t>
  </si>
  <si>
    <t>ｵｵｷﾏﾁ</t>
  </si>
  <si>
    <t>大木町</t>
  </si>
  <si>
    <t>ﾀﾁｱﾗｲﾏﾁ</t>
  </si>
  <si>
    <t>大刀洗町</t>
  </si>
  <si>
    <t>ﾄｳﾎｳﾑﾗ</t>
  </si>
  <si>
    <t>東峰村</t>
  </si>
  <si>
    <t>ﾁｸｾﾞﾝﾏﾁ</t>
  </si>
  <si>
    <t>筑前町</t>
  </si>
  <si>
    <t>ｹｲｾﾝﾏﾁ</t>
  </si>
  <si>
    <t>桂川町</t>
  </si>
  <si>
    <t>ｸﾗﾃﾏﾁ</t>
  </si>
  <si>
    <t>鞍手町</t>
  </si>
  <si>
    <t>ｺﾀｹﾏﾁ</t>
  </si>
  <si>
    <t>小竹町</t>
  </si>
  <si>
    <t>ｵﾝｶﾞﾁｮｳ</t>
  </si>
  <si>
    <t>遠賀町</t>
  </si>
  <si>
    <t>ｵｶｶﾞｷﾏﾁ</t>
  </si>
  <si>
    <t>岡垣町</t>
  </si>
  <si>
    <t>ﾐｽﾞﾏｷﾏﾁ</t>
  </si>
  <si>
    <t>水巻町</t>
  </si>
  <si>
    <t>ｱｼﾔﾏﾁ</t>
  </si>
  <si>
    <t>芦屋町</t>
  </si>
  <si>
    <t>ｶｽﾔﾏﾁ</t>
  </si>
  <si>
    <t>粕屋町</t>
  </si>
  <si>
    <t>ﾋｻﾔﾏﾏﾁ</t>
  </si>
  <si>
    <t>久山町</t>
  </si>
  <si>
    <t>ｼﾝｸﾞｳﾏﾁ</t>
  </si>
  <si>
    <t>新宮町</t>
  </si>
  <si>
    <t>ｽｴﾏﾁ</t>
  </si>
  <si>
    <t>須恵町</t>
  </si>
  <si>
    <t>ｼﾒﾏﾁ</t>
  </si>
  <si>
    <t>志免町</t>
  </si>
  <si>
    <t>ｻｻｸﾞﾘﾏﾁ</t>
  </si>
  <si>
    <t>篠栗町</t>
  </si>
  <si>
    <t>ｳﾐﾏﾁ</t>
  </si>
  <si>
    <t>宇美町</t>
  </si>
  <si>
    <t>ｲﾄｼﾏｼ</t>
  </si>
  <si>
    <t>糸島市</t>
  </si>
  <si>
    <t>ﾐﾔﾏｼ</t>
  </si>
  <si>
    <t>みやま市</t>
  </si>
  <si>
    <t>ｱｻｸﾗｼ</t>
  </si>
  <si>
    <t>朝倉市</t>
  </si>
  <si>
    <t>ｶﾏｼ</t>
  </si>
  <si>
    <t>嘉麻市</t>
  </si>
  <si>
    <t>ﾐﾔﾜｶｼ</t>
  </si>
  <si>
    <t>宮若市</t>
  </si>
  <si>
    <t>ｳｷﾊｼ</t>
  </si>
  <si>
    <t>うきは市</t>
  </si>
  <si>
    <t>ﾌｸﾂｼ</t>
  </si>
  <si>
    <t>福津市</t>
  </si>
  <si>
    <t>ｺｶﾞｼ</t>
  </si>
  <si>
    <t>古賀市</t>
  </si>
  <si>
    <t>ﾀﾞｻﾞｲﾌｼ</t>
  </si>
  <si>
    <t>太宰府市</t>
  </si>
  <si>
    <t>ﾑﾅｶﾀｼ</t>
  </si>
  <si>
    <t>宗像市</t>
  </si>
  <si>
    <t>ｵｵﾉｼﾞｮｳｼ</t>
  </si>
  <si>
    <t>大野城市</t>
  </si>
  <si>
    <t>ｶｽｶﾞｼ</t>
  </si>
  <si>
    <t>春日市</t>
  </si>
  <si>
    <t>ﾁｸｼﾉｼ</t>
  </si>
  <si>
    <t>筑紫野市</t>
  </si>
  <si>
    <t>ｵｺﾞｵﾘｼ</t>
  </si>
  <si>
    <t>小郡市</t>
  </si>
  <si>
    <t>ﾅｶﾏｼ</t>
  </si>
  <si>
    <t>中間市</t>
  </si>
  <si>
    <t>ﾌﾞｾﾞﾝｼ</t>
  </si>
  <si>
    <t>豊前市</t>
  </si>
  <si>
    <t>ﾕｸﾊｼｼ</t>
  </si>
  <si>
    <t>行橋市</t>
  </si>
  <si>
    <t>ｵｵｶﾜｼ</t>
  </si>
  <si>
    <t>大川市</t>
  </si>
  <si>
    <t>ﾁｸｺﾞｼ</t>
  </si>
  <si>
    <t>筑後市</t>
  </si>
  <si>
    <t>ﾔﾒｼ</t>
  </si>
  <si>
    <t>八女市</t>
  </si>
  <si>
    <t>ﾔﾅｶﾞﾜｼ</t>
  </si>
  <si>
    <t>柳川市</t>
  </si>
  <si>
    <t>ﾀｶﾞﾜｼ</t>
  </si>
  <si>
    <t>田川市</t>
  </si>
  <si>
    <t>ｲｲﾂﾞｶｼ</t>
  </si>
  <si>
    <t>飯塚市</t>
  </si>
  <si>
    <t>ﾉｵｶﾞﾀｼ</t>
  </si>
  <si>
    <t>直方市</t>
  </si>
  <si>
    <t>ｸﾙﾒｼ</t>
  </si>
  <si>
    <t>久留米市</t>
  </si>
  <si>
    <t>ｵｵﾑﾀｼ</t>
  </si>
  <si>
    <t>大牟田市</t>
  </si>
  <si>
    <t>ﾌｸｵｶｼ</t>
  </si>
  <si>
    <t>福岡市</t>
  </si>
  <si>
    <t>北九州市</t>
  </si>
  <si>
    <t>ｸﾛｼｵﾁｮｳ</t>
  </si>
  <si>
    <t>ｺｳﾁｹﾝ</t>
  </si>
  <si>
    <t>黒潮町</t>
  </si>
  <si>
    <t>高知県</t>
  </si>
  <si>
    <t>ﾐﾊﾗﾑﾗ</t>
  </si>
  <si>
    <t>三原村</t>
  </si>
  <si>
    <t>ｵｵﾂｷﾁｮｳ</t>
  </si>
  <si>
    <t>大月町</t>
  </si>
  <si>
    <t>ｼﾏﾝﾄﾁｮｳ</t>
  </si>
  <si>
    <t>四万十町</t>
  </si>
  <si>
    <t>津野町</t>
  </si>
  <si>
    <t>ﾋﾀﾞｶﾑﾗ</t>
  </si>
  <si>
    <t>日高村</t>
  </si>
  <si>
    <t>ﾕｽﾊﾗﾁｮｳ</t>
  </si>
  <si>
    <t>梼原町</t>
  </si>
  <si>
    <t>ｵﾁﾁｮｳ</t>
  </si>
  <si>
    <t>越知町</t>
  </si>
  <si>
    <t>ｻｶﾜﾁｮｳ</t>
  </si>
  <si>
    <t>佐川町</t>
  </si>
  <si>
    <t>ﾅｶﾄｻﾁｮｳ</t>
  </si>
  <si>
    <t>中土佐町</t>
  </si>
  <si>
    <t>仁淀川町</t>
  </si>
  <si>
    <t>ｲﾉﾁｮｳ</t>
  </si>
  <si>
    <t>いの町</t>
  </si>
  <si>
    <t>ｵｵｶﾜﾑﾗ</t>
  </si>
  <si>
    <t>大川村</t>
  </si>
  <si>
    <t>ﾄｻﾁｮｳ</t>
  </si>
  <si>
    <t>土佐町</t>
  </si>
  <si>
    <t>ｵｵﾄﾖﾁｮｳ</t>
  </si>
  <si>
    <t>大豊町</t>
  </si>
  <si>
    <t>ﾓﾄﾔﾏﾁｮｳ</t>
  </si>
  <si>
    <t>本山町</t>
  </si>
  <si>
    <t>ｹﾞｲｾｲﾑﾗ</t>
  </si>
  <si>
    <t>芸西村</t>
  </si>
  <si>
    <t>ｳﾏｼﾞﾑﾗ</t>
  </si>
  <si>
    <t>馬路村</t>
  </si>
  <si>
    <t>ｷﾀｶﾞﾜﾑﾗ</t>
  </si>
  <si>
    <t>北川村</t>
  </si>
  <si>
    <t>ﾔｽﾀﾞﾁｮｳ</t>
  </si>
  <si>
    <t>安田町</t>
  </si>
  <si>
    <t>ﾀﾉﾁｮｳ</t>
  </si>
  <si>
    <t>田野町</t>
  </si>
  <si>
    <t>ﾅﾊﾘﾁｮｳ</t>
  </si>
  <si>
    <t>奈半利町</t>
  </si>
  <si>
    <t>ﾄｳﾖｳﾁｮｳ</t>
  </si>
  <si>
    <t>東洋町</t>
  </si>
  <si>
    <t>ｶﾐｼ</t>
  </si>
  <si>
    <t>香美市</t>
  </si>
  <si>
    <t>ｺｳﾅﾝｼ</t>
  </si>
  <si>
    <t>香南市</t>
  </si>
  <si>
    <t>ｼﾏﾝﾄｼ</t>
  </si>
  <si>
    <t>四万十市</t>
  </si>
  <si>
    <t>ﾄｻｼﾐｽﾞｼ</t>
  </si>
  <si>
    <t>土佐清水市</t>
  </si>
  <si>
    <t>ｽｸﾓｼ</t>
  </si>
  <si>
    <t>宿毛市</t>
  </si>
  <si>
    <t>ｽｻｷｼ</t>
  </si>
  <si>
    <t>須崎市</t>
  </si>
  <si>
    <t>ﾄｻｼ</t>
  </si>
  <si>
    <t>土佐市</t>
  </si>
  <si>
    <t>ﾅﾝｺｸｼ</t>
  </si>
  <si>
    <t>南国市</t>
  </si>
  <si>
    <t>ｱｷｼ</t>
  </si>
  <si>
    <t>安芸市</t>
  </si>
  <si>
    <t>ﾑﾛﾄｼ</t>
  </si>
  <si>
    <t>室戸市</t>
  </si>
  <si>
    <t>ｺｳﾁｼ</t>
  </si>
  <si>
    <t>高知市</t>
  </si>
  <si>
    <t>ｱｲﾅﾝﾁｮｳ</t>
  </si>
  <si>
    <t>ｴﾋﾒｹﾝ</t>
  </si>
  <si>
    <t>愛南町</t>
  </si>
  <si>
    <t>愛媛県</t>
  </si>
  <si>
    <t>ｷﾎｸﾁｮｳ</t>
  </si>
  <si>
    <t>鬼北町</t>
  </si>
  <si>
    <t>ﾏﾂﾉﾁｮｳ</t>
  </si>
  <si>
    <t>松野町</t>
  </si>
  <si>
    <t>ｲｶﾀﾁｮｳ</t>
  </si>
  <si>
    <t>伊方町</t>
  </si>
  <si>
    <t>ｳﾁｺﾁｮｳ</t>
  </si>
  <si>
    <t>内子町</t>
  </si>
  <si>
    <t>ﾄﾍﾞﾁｮｳ</t>
  </si>
  <si>
    <t>砥部町</t>
  </si>
  <si>
    <t>ﾏｻｷﾁｮｳ</t>
  </si>
  <si>
    <t>松前町</t>
  </si>
  <si>
    <t>ｸﾏｺｳｹﾞﾝﾁｮｳ</t>
  </si>
  <si>
    <t>久万高原町</t>
  </si>
  <si>
    <t>ｶﾐｼﾞﾏﾁｮｳ</t>
  </si>
  <si>
    <t>上島町</t>
  </si>
  <si>
    <t>ﾄｳｵﾝｼ</t>
  </si>
  <si>
    <t>東温市</t>
  </si>
  <si>
    <t>ｾｲﾖｼ</t>
  </si>
  <si>
    <t>西予市</t>
  </si>
  <si>
    <t>ｼｺｸﾁｭｳｵｳｼ</t>
  </si>
  <si>
    <t>四国中央市</t>
  </si>
  <si>
    <t>ｲﾖｼ</t>
  </si>
  <si>
    <t>伊予市</t>
  </si>
  <si>
    <t>ｵｵｽﾞｼ</t>
  </si>
  <si>
    <t>大洲市</t>
  </si>
  <si>
    <t>西条市</t>
  </si>
  <si>
    <t>ﾆｲﾊﾏｼ</t>
  </si>
  <si>
    <t>新居浜市</t>
  </si>
  <si>
    <t>ﾔﾜﾀﾊﾏｼ</t>
  </si>
  <si>
    <t>八幡浜市</t>
  </si>
  <si>
    <t>ｳﾜｼﾞﾏｼ</t>
  </si>
  <si>
    <t>宇和島市</t>
  </si>
  <si>
    <t>ｲﾏﾊﾞﾘｼ</t>
  </si>
  <si>
    <t>今治市</t>
  </si>
  <si>
    <t>ﾏﾂﾔﾏｼ</t>
  </si>
  <si>
    <t>松山市</t>
  </si>
  <si>
    <t>ﾏﾝﾉｳﾁｮｳ</t>
  </si>
  <si>
    <t>ｶｶﾞﾜｹﾝ</t>
  </si>
  <si>
    <t>まんのう町</t>
  </si>
  <si>
    <t>香川県</t>
  </si>
  <si>
    <t>ﾀﾄﾞﾂﾁｮｳ</t>
  </si>
  <si>
    <t>多度津町</t>
  </si>
  <si>
    <t>ｺﾄﾋﾗﾁｮｳ</t>
  </si>
  <si>
    <t>琴平町</t>
  </si>
  <si>
    <t>ｱﾔｶﾞﾜﾁｮｳ</t>
  </si>
  <si>
    <t>綾川町</t>
  </si>
  <si>
    <t>ｳﾀﾂﾞﾁｮｳ</t>
  </si>
  <si>
    <t>宇多津町</t>
  </si>
  <si>
    <t>ﾅｵｼﾏﾁｮｳ</t>
  </si>
  <si>
    <t>直島町</t>
  </si>
  <si>
    <t>ﾐｷﾁｮｳ</t>
  </si>
  <si>
    <t>三木町</t>
  </si>
  <si>
    <t>ｼｮｳﾄﾞｼﾏﾁｮｳ</t>
  </si>
  <si>
    <t>小豆島町</t>
  </si>
  <si>
    <t>ﾄﾉｼｮｳﾁｮｳ</t>
  </si>
  <si>
    <t>土庄町</t>
  </si>
  <si>
    <t>ﾐﾄﾖｼ</t>
  </si>
  <si>
    <t>三豊市</t>
  </si>
  <si>
    <t>ﾋｶﾞｼｶｶﾞﾜｼ</t>
  </si>
  <si>
    <t>東かがわ市</t>
  </si>
  <si>
    <t>ｻﾇｷｼ</t>
  </si>
  <si>
    <t>さぬき市</t>
  </si>
  <si>
    <t>ｶﾝｵﾝｼﾞｼ</t>
  </si>
  <si>
    <t>観音寺市</t>
  </si>
  <si>
    <t>ｾﾞﾝﾂｳｼﾞｼ</t>
  </si>
  <si>
    <t>善通寺市</t>
  </si>
  <si>
    <t>ｻｶｲﾃﾞｼ</t>
  </si>
  <si>
    <t>坂出市</t>
  </si>
  <si>
    <t>ﾏﾙｶﾞﾒｼ</t>
  </si>
  <si>
    <t>丸亀市</t>
  </si>
  <si>
    <t>ﾀｶﾏﾂｼ</t>
  </si>
  <si>
    <t>高松市</t>
  </si>
  <si>
    <t>ﾋｶﾞｼﾐﾖｼﾁｮｳ</t>
  </si>
  <si>
    <t>ﾄｸｼﾏｹﾝ</t>
  </si>
  <si>
    <t>東みよし町</t>
  </si>
  <si>
    <t>徳島県</t>
  </si>
  <si>
    <t>ﾂﾙｷﾞﾁｮｳ</t>
  </si>
  <si>
    <t>つるぎ町</t>
  </si>
  <si>
    <t>ｶﾐｲﾀﾁｮｳ</t>
  </si>
  <si>
    <t>上板町</t>
  </si>
  <si>
    <t>ｲﾀﾉﾁｮｳ</t>
  </si>
  <si>
    <t>板野町</t>
  </si>
  <si>
    <t>ｱｲｽﾞﾐﾁｮｳ</t>
  </si>
  <si>
    <t>藍住町</t>
  </si>
  <si>
    <t>ｷﾀｼﾞﾏﾁｮｳ</t>
  </si>
  <si>
    <t>北島町</t>
  </si>
  <si>
    <t>ﾏﾂｼｹﾞﾁｮｳ</t>
  </si>
  <si>
    <t>松茂町</t>
  </si>
  <si>
    <t>ｶｲﾖｳﾁｮｳ</t>
  </si>
  <si>
    <t>海陽町</t>
  </si>
  <si>
    <t>ﾐﾅﾐﾁｮｳ</t>
  </si>
  <si>
    <t>美波町</t>
  </si>
  <si>
    <t>ﾑｷﾞﾁｮｳ</t>
  </si>
  <si>
    <t>牟岐町</t>
  </si>
  <si>
    <t>ﾅｶﾁｮｳ</t>
  </si>
  <si>
    <t>那賀町</t>
  </si>
  <si>
    <t>ｶﾐﾔﾏﾁｮｳ</t>
  </si>
  <si>
    <t>神山町</t>
  </si>
  <si>
    <t>ｲｼｲﾁｮｳ</t>
  </si>
  <si>
    <t>石井町</t>
  </si>
  <si>
    <t>ｻﾅｺﾞｳﾁｿﾝ</t>
  </si>
  <si>
    <t>佐那河内村</t>
  </si>
  <si>
    <t>ｶﾐｶﾂﾁｮｳ</t>
  </si>
  <si>
    <t>上勝町</t>
  </si>
  <si>
    <t>ｶﾂｳﾗﾁｮｳ</t>
  </si>
  <si>
    <t>勝浦町</t>
  </si>
  <si>
    <t>ﾐﾖｼｼ</t>
  </si>
  <si>
    <t>三好市</t>
  </si>
  <si>
    <t>ﾐﾏｼ</t>
  </si>
  <si>
    <t>美馬市</t>
  </si>
  <si>
    <t>ｱﾜｼ</t>
  </si>
  <si>
    <t>阿波市</t>
  </si>
  <si>
    <t>ﾖｼﾉｶﾞﾜｼ</t>
  </si>
  <si>
    <t>吉野川市</t>
  </si>
  <si>
    <t>ｱﾅﾝｼ</t>
  </si>
  <si>
    <t>阿南市</t>
  </si>
  <si>
    <t>ｺﾏﾂｼﾏｼ</t>
  </si>
  <si>
    <t>小松島市</t>
  </si>
  <si>
    <t>ﾅﾙﾄｼ</t>
  </si>
  <si>
    <t>鳴門市</t>
  </si>
  <si>
    <t>ﾄｸｼﾏｼ</t>
  </si>
  <si>
    <t>徳島市</t>
  </si>
  <si>
    <t>ｱﾌﾞﾁｮｳ</t>
  </si>
  <si>
    <t>ﾔﾏｸﾞﾁｹﾝ</t>
  </si>
  <si>
    <t>阿武町</t>
  </si>
  <si>
    <t>山口県</t>
  </si>
  <si>
    <t>ﾋﾗｵﾁｮｳ</t>
  </si>
  <si>
    <t>平生町</t>
  </si>
  <si>
    <t>ﾀﾌﾞｾﾁｮｳ</t>
  </si>
  <si>
    <t>田布施町</t>
  </si>
  <si>
    <t>ｶﾐﾉｾｷﾁｮｳ</t>
  </si>
  <si>
    <t>上関町</t>
  </si>
  <si>
    <t>ﾜｷﾁｮｳ</t>
  </si>
  <si>
    <t>和木町</t>
  </si>
  <si>
    <t>ｽｵｳｵｵｼﾏﾁｮｳ</t>
  </si>
  <si>
    <t>周防大島町</t>
  </si>
  <si>
    <t>ｻﾝﾖｳｵﾉﾀﾞｼ</t>
  </si>
  <si>
    <t>山陽小野田市</t>
  </si>
  <si>
    <t>周南市</t>
  </si>
  <si>
    <t>ﾐﾈｼ</t>
  </si>
  <si>
    <t>美祢市</t>
  </si>
  <si>
    <t>ﾔﾅｲｼ</t>
  </si>
  <si>
    <t>柳井市</t>
  </si>
  <si>
    <t>ﾅｶﾞﾄｼ</t>
  </si>
  <si>
    <t>長門市</t>
  </si>
  <si>
    <t>ﾋｶﾘｼ</t>
  </si>
  <si>
    <t>光市</t>
  </si>
  <si>
    <t>ｲﾜｸﾆｼ</t>
  </si>
  <si>
    <t>岩国市</t>
  </si>
  <si>
    <t>ｸﾀﾞﾏﾂｼ</t>
  </si>
  <si>
    <t>下松市</t>
  </si>
  <si>
    <t>ﾎｳﾌｼ</t>
  </si>
  <si>
    <t>防府市</t>
  </si>
  <si>
    <t>ﾊｷﾞｼ</t>
  </si>
  <si>
    <t>萩市</t>
  </si>
  <si>
    <t>ﾔﾏｸﾞﾁｼ</t>
  </si>
  <si>
    <t>山口市</t>
  </si>
  <si>
    <t>ｳﾍﾞｼ</t>
  </si>
  <si>
    <t>宇部市</t>
  </si>
  <si>
    <t>ｼﾓﾉｾｷｼ</t>
  </si>
  <si>
    <t>下関市</t>
  </si>
  <si>
    <t>ｼﾞﾝｾｷｺｳｹﾞﾝﾁｮｳ</t>
  </si>
  <si>
    <t>ﾋﾛｼﾏｹﾝ</t>
  </si>
  <si>
    <t>神石高原町</t>
  </si>
  <si>
    <t>広島県</t>
  </si>
  <si>
    <t>ｾﾗﾁｮｳ</t>
  </si>
  <si>
    <t>世羅町</t>
  </si>
  <si>
    <t>ｵｵｻｷｶﾐｼﾞﾏﾁｮｳ</t>
  </si>
  <si>
    <t>大崎上島町</t>
  </si>
  <si>
    <t>ｷﾀﾋﾛｼﾏﾁｮｳ</t>
  </si>
  <si>
    <t>北広島町</t>
  </si>
  <si>
    <t>ｱｷｵｵﾀﾁｮｳ</t>
  </si>
  <si>
    <t>安芸太田町</t>
  </si>
  <si>
    <t>ｻｶﾁｮｳ</t>
  </si>
  <si>
    <t>坂町</t>
  </si>
  <si>
    <t>ｸﾏﾉﾁｮｳ</t>
  </si>
  <si>
    <t>熊野町</t>
  </si>
  <si>
    <t>ｶｲﾀﾁｮｳ</t>
  </si>
  <si>
    <t>海田町</t>
  </si>
  <si>
    <t>ﾌﾁｭｳﾁｮｳ</t>
  </si>
  <si>
    <t>府中町</t>
  </si>
  <si>
    <t>ｴﾀｼﾞﾏｼ</t>
  </si>
  <si>
    <t>江田島市</t>
  </si>
  <si>
    <t>ｱｷﾀｶﾀｼ</t>
  </si>
  <si>
    <t>安芸高田市</t>
  </si>
  <si>
    <t>ﾊﾂｶｲﾁｼ</t>
  </si>
  <si>
    <t>廿日市市</t>
  </si>
  <si>
    <t>ﾋｶﾞｼﾋﾛｼﾏｼ</t>
  </si>
  <si>
    <t>東広島市</t>
  </si>
  <si>
    <t>ｵｵﾀｹｼ</t>
  </si>
  <si>
    <t>大竹市</t>
  </si>
  <si>
    <t>ｼｮｳﾊﾞﾗｼ</t>
  </si>
  <si>
    <t>庄原市</t>
  </si>
  <si>
    <t>三次市</t>
  </si>
  <si>
    <t>ﾌﾁｭｳｼ</t>
  </si>
  <si>
    <t>府中市</t>
  </si>
  <si>
    <t>ﾌｸﾔﾏｼ</t>
  </si>
  <si>
    <t>福山市</t>
  </si>
  <si>
    <t>ｵﾉﾐﾁｼ</t>
  </si>
  <si>
    <t>尾道市</t>
  </si>
  <si>
    <t>ﾐﾊﾗｼ</t>
  </si>
  <si>
    <t>三原市</t>
  </si>
  <si>
    <t>ﾀｹﾊﾗｼ</t>
  </si>
  <si>
    <t>竹原市</t>
  </si>
  <si>
    <t>ｸﾚｼ</t>
  </si>
  <si>
    <t>呉市</t>
  </si>
  <si>
    <t>ﾋﾛｼﾏｼ</t>
  </si>
  <si>
    <t>広島市</t>
  </si>
  <si>
    <t>ｷﾋﾞﾁｭｳｵｳﾁｮｳ</t>
  </si>
  <si>
    <t>ｵｶﾔﾏｹﾝ</t>
  </si>
  <si>
    <t>吉備中央町</t>
  </si>
  <si>
    <t>岡山県</t>
  </si>
  <si>
    <t>ﾐｻｷﾁｮｳ</t>
  </si>
  <si>
    <t>美咲町</t>
  </si>
  <si>
    <t>ｸﾒﾅﾝﾁｮｳ</t>
  </si>
  <si>
    <t>久米南町</t>
  </si>
  <si>
    <t>ﾆｼｱﾜｸﾗｿﾝ</t>
  </si>
  <si>
    <t>西粟倉村</t>
  </si>
  <si>
    <t>ﾅｷﾞﾁｮｳ</t>
  </si>
  <si>
    <t>奈義町</t>
  </si>
  <si>
    <t>ｼｮｳｵｳﾁｮｳ</t>
  </si>
  <si>
    <t>勝央町</t>
  </si>
  <si>
    <t>ｶｶﾞﾐﾉﾁｮｳ</t>
  </si>
  <si>
    <t>鏡野町</t>
  </si>
  <si>
    <t>ｼﾝｼﾞﾖｳｿﾝ</t>
  </si>
  <si>
    <t>新庄村</t>
  </si>
  <si>
    <t>ﾔｶｹﾞﾁｮｳ</t>
  </si>
  <si>
    <t>矢掛町</t>
  </si>
  <si>
    <t>ｻﾄｼｮｳﾁｮｳ</t>
  </si>
  <si>
    <t>里庄町</t>
  </si>
  <si>
    <t>ﾊﾔｼﾏﾁｮｳ</t>
  </si>
  <si>
    <t>早島町</t>
  </si>
  <si>
    <t>ﾜｹﾁｮｳ</t>
  </si>
  <si>
    <t>和気町</t>
  </si>
  <si>
    <t>ｱｻｸﾁｼ</t>
  </si>
  <si>
    <t>浅口市</t>
  </si>
  <si>
    <t>ﾐﾏｻｶｼ</t>
  </si>
  <si>
    <t>美作市</t>
  </si>
  <si>
    <t>ﾏﾆﾜｼ</t>
  </si>
  <si>
    <t>真庭市</t>
  </si>
  <si>
    <t>ｱｶｲﾜｼ</t>
  </si>
  <si>
    <t>赤磐市</t>
  </si>
  <si>
    <t>ｾﾄｳﾁｼ</t>
  </si>
  <si>
    <t>瀬戸内市</t>
  </si>
  <si>
    <t>ﾋﾞｾﾞﾝｼ</t>
  </si>
  <si>
    <t>備前市</t>
  </si>
  <si>
    <t>ﾆｲﾐｼ</t>
  </si>
  <si>
    <t>新見市</t>
  </si>
  <si>
    <t>ﾀｶﾊｼｼ</t>
  </si>
  <si>
    <t>高梁市</t>
  </si>
  <si>
    <t>ｿｳｼﾞﾔｼ</t>
  </si>
  <si>
    <t>総社市</t>
  </si>
  <si>
    <t>ｲﾊﾞﾗｼ</t>
  </si>
  <si>
    <t>井原市</t>
  </si>
  <si>
    <t>ｶｻｵｶｼ</t>
  </si>
  <si>
    <t>笠岡市</t>
  </si>
  <si>
    <t>ﾀﾏﾉｼ</t>
  </si>
  <si>
    <t>玉野市</t>
  </si>
  <si>
    <t>ﾂﾔﾏｼ</t>
  </si>
  <si>
    <t>津山市</t>
  </si>
  <si>
    <t>ｸﾗｼｷｼ</t>
  </si>
  <si>
    <t>倉敷市</t>
  </si>
  <si>
    <t>ｵｶﾔﾏｼ</t>
  </si>
  <si>
    <t>岡山市</t>
  </si>
  <si>
    <t>ｵｷﾉｼﾏﾁｮｳ</t>
  </si>
  <si>
    <t>ｼﾏﾈｹﾝ</t>
  </si>
  <si>
    <t>隠岐の島町</t>
  </si>
  <si>
    <t>島根県</t>
  </si>
  <si>
    <t>ﾁﾌﾞﾑﾗ</t>
  </si>
  <si>
    <t>知夫村</t>
  </si>
  <si>
    <t>ﾆｼﾉｼﾏﾁｮｳ</t>
  </si>
  <si>
    <t>西ノ島町</t>
  </si>
  <si>
    <t>ｱﾏﾁｮｳ</t>
  </si>
  <si>
    <t>海士町</t>
  </si>
  <si>
    <t>吉賀町</t>
  </si>
  <si>
    <t>ﾂﾜﾉﾁｮｳ</t>
  </si>
  <si>
    <t>津和野町</t>
  </si>
  <si>
    <t>ｵｵﾅﾝﾁｮｳ</t>
  </si>
  <si>
    <t>邑南町</t>
  </si>
  <si>
    <t>ｶﾜﾓﾄﾏﾁ</t>
  </si>
  <si>
    <t>川本町</t>
  </si>
  <si>
    <t>ｲｲﾅﾝﾁｮｳ</t>
  </si>
  <si>
    <t>飯南町</t>
  </si>
  <si>
    <t>ｵｸｲｽﾞﾓﾁｮｳ</t>
  </si>
  <si>
    <t>奥出雲町</t>
  </si>
  <si>
    <t>ｳﾝﾅﾝｼ</t>
  </si>
  <si>
    <t>雲南市</t>
  </si>
  <si>
    <t>ｺﾞｳﾂｼ</t>
  </si>
  <si>
    <t>江津市</t>
  </si>
  <si>
    <t>ﾔｽｷﾞｼ</t>
  </si>
  <si>
    <t>安来市</t>
  </si>
  <si>
    <t>ｵｵﾀﾞｼ</t>
  </si>
  <si>
    <t>大田市</t>
  </si>
  <si>
    <t>ﾏｽﾀﾞｼ</t>
  </si>
  <si>
    <t>益田市</t>
  </si>
  <si>
    <t>ｲｽﾞﾓｼ</t>
  </si>
  <si>
    <t>出雲市</t>
  </si>
  <si>
    <t>ﾊﾏﾀﾞｼ</t>
  </si>
  <si>
    <t>浜田市</t>
  </si>
  <si>
    <t>ﾏﾂｴｼ</t>
  </si>
  <si>
    <t>松江市</t>
  </si>
  <si>
    <t>ｺｳﾌﾁｮｳ</t>
  </si>
  <si>
    <t>ﾄｯﾄﾘｹﾝ</t>
  </si>
  <si>
    <t>江府町</t>
  </si>
  <si>
    <t>鳥取県</t>
  </si>
  <si>
    <t>ﾋﾉﾁｮｳ</t>
  </si>
  <si>
    <t>日野町</t>
  </si>
  <si>
    <t>ﾆﾁﾅﾝﾁｮｳ</t>
  </si>
  <si>
    <t>日南町</t>
  </si>
  <si>
    <t>ﾎｳｷﾁｮｳ</t>
  </si>
  <si>
    <t>伯耆町</t>
  </si>
  <si>
    <t>ﾅﾝﾌﾞﾁｮｳ</t>
  </si>
  <si>
    <t>南部町</t>
  </si>
  <si>
    <t>ﾀﾞｲｾﾝﾁｮｳ</t>
  </si>
  <si>
    <t>大山町</t>
  </si>
  <si>
    <t>ﾋｴﾂﾞｿﾝ</t>
  </si>
  <si>
    <t>日吉津村</t>
  </si>
  <si>
    <t>ﾎｸｴｲﾁｮｳ</t>
  </si>
  <si>
    <t>北栄町</t>
  </si>
  <si>
    <t>ｺﾄｳﾗﾁｮｳ</t>
  </si>
  <si>
    <t>琴浦町</t>
  </si>
  <si>
    <t>ﾕﾘﾊﾏﾁｮｳ</t>
  </si>
  <si>
    <t>湯梨浜町</t>
  </si>
  <si>
    <t>ﾐｻｻﾁｮｳ</t>
  </si>
  <si>
    <t>三朝町</t>
  </si>
  <si>
    <t>ﾔｽﾞﾁｮｳ</t>
  </si>
  <si>
    <t>八頭町</t>
  </si>
  <si>
    <t>智頭町</t>
  </si>
  <si>
    <t>ﾜｶｻﾁｮｳ</t>
  </si>
  <si>
    <t>若桜町</t>
  </si>
  <si>
    <t>ｲﾜﾐﾁｮｳ</t>
  </si>
  <si>
    <t>岩美町</t>
  </si>
  <si>
    <t>ｻｶｲﾐﾅﾄｼ</t>
  </si>
  <si>
    <t>境港市</t>
  </si>
  <si>
    <t>ｸﾗﾖｼｼ</t>
  </si>
  <si>
    <t>倉吉市</t>
  </si>
  <si>
    <t>ﾖﾅｺﾞｼ</t>
  </si>
  <si>
    <t>米子市</t>
  </si>
  <si>
    <t>鳥取市</t>
  </si>
  <si>
    <t>ｸｼﾓﾄﾁｮｳ</t>
  </si>
  <si>
    <t>ﾜｶﾔﾏｹﾝ</t>
  </si>
  <si>
    <t>串本町</t>
  </si>
  <si>
    <t>和歌山県</t>
  </si>
  <si>
    <t>ｷﾀﾔﾏﾑﾗ</t>
  </si>
  <si>
    <t>北山村</t>
  </si>
  <si>
    <t>ｺｻﾞｶﾞﾜﾁｮｳ</t>
  </si>
  <si>
    <t>古座川町</t>
  </si>
  <si>
    <t>ﾀｲｼﾞﾁｮｳ</t>
  </si>
  <si>
    <t>太地町</t>
  </si>
  <si>
    <t>ﾅﾁｶﾂｳﾗﾁｮｳ</t>
  </si>
  <si>
    <t>那智勝浦町</t>
  </si>
  <si>
    <t>ｽｻﾐﾁｮｳ</t>
  </si>
  <si>
    <t>すさみ町</t>
  </si>
  <si>
    <t>ｶﾐﾄﾝﾀﾞﾁｮｳ</t>
  </si>
  <si>
    <t>上富田町</t>
  </si>
  <si>
    <t>ｼﾗﾊﾏﾁｮｳ</t>
  </si>
  <si>
    <t>白浜町</t>
  </si>
  <si>
    <t>ﾋﾀﾞｶｶﾞﾜﾁｮｳ</t>
  </si>
  <si>
    <t>日高川町</t>
  </si>
  <si>
    <t>ﾐﾅﾍﾞﾁｮｳ</t>
  </si>
  <si>
    <t>みなべ町</t>
  </si>
  <si>
    <t>ｲﾅﾐﾁｮｳ</t>
  </si>
  <si>
    <t>印南町</t>
  </si>
  <si>
    <t>ﾕﾗﾁｮｳ</t>
  </si>
  <si>
    <t>由良町</t>
  </si>
  <si>
    <t>ﾋﾀﾞｶﾁｮｳ</t>
  </si>
  <si>
    <t>日高町</t>
  </si>
  <si>
    <t>ﾐﾊﾏﾁｮｳ</t>
  </si>
  <si>
    <t>美浜町</t>
  </si>
  <si>
    <t>ｱﾘﾀﾞｶﾞﾜﾁｮｳ</t>
  </si>
  <si>
    <t>有田川町</t>
  </si>
  <si>
    <t>ﾋﾛｶﾞﾜﾁｮｳ</t>
  </si>
  <si>
    <t>ﾕｱｻﾁｮｳ</t>
  </si>
  <si>
    <t>湯浅町</t>
  </si>
  <si>
    <t>ｺｳﾔﾁｮｳ</t>
  </si>
  <si>
    <t>高野町</t>
  </si>
  <si>
    <t>ｸﾄﾞﾔﾏﾁｮｳ</t>
  </si>
  <si>
    <t>九度山町</t>
  </si>
  <si>
    <t>ｶﾂﾗｷﾞﾁｮｳ</t>
  </si>
  <si>
    <t>かつらぎ町</t>
  </si>
  <si>
    <t>ｷﾐﾉﾁｮｳ</t>
  </si>
  <si>
    <t>紀美野町</t>
  </si>
  <si>
    <t>ｲﾜﾃﾞｼ</t>
  </si>
  <si>
    <t>岩出市</t>
  </si>
  <si>
    <t>ｷﾉｶﾜｼ</t>
  </si>
  <si>
    <t>紀の川市</t>
  </si>
  <si>
    <t>ｼﾝｸﾞｳｼ</t>
  </si>
  <si>
    <t>新宮市</t>
  </si>
  <si>
    <t>ﾀﾅﾍﾞｼ</t>
  </si>
  <si>
    <t>田辺市</t>
  </si>
  <si>
    <t>ｺﾞﾎﾞｳｼ</t>
  </si>
  <si>
    <t>御坊市</t>
  </si>
  <si>
    <t>ｱﾘﾀﾞｼ</t>
  </si>
  <si>
    <t>有田市</t>
  </si>
  <si>
    <t>ﾊｼﾓﾄｼ</t>
  </si>
  <si>
    <t>橋本市</t>
  </si>
  <si>
    <t>ｶｲﾅﾝｼ</t>
  </si>
  <si>
    <t>海南市</t>
  </si>
  <si>
    <t>ﾜｶﾔﾏｼ</t>
  </si>
  <si>
    <t>和歌山市</t>
  </si>
  <si>
    <t>ﾋｶﾞｼﾖｼﾉﾑﾗ</t>
  </si>
  <si>
    <t>ﾅﾗｹﾝ</t>
  </si>
  <si>
    <t>東吉野村</t>
  </si>
  <si>
    <t>奈良県</t>
  </si>
  <si>
    <t>ｶﾜｶﾐﾑﾗ</t>
  </si>
  <si>
    <t>川上村</t>
  </si>
  <si>
    <t>ｶﾐｷﾀﾔﾏﾑﾗ</t>
  </si>
  <si>
    <t>上北山村</t>
  </si>
  <si>
    <t>ｼﾓｷﾀﾔﾏﾑﾗ</t>
  </si>
  <si>
    <t>下北山村</t>
  </si>
  <si>
    <t>ﾄﾂｶﾜﾑﾗ</t>
  </si>
  <si>
    <t>十津川村</t>
  </si>
  <si>
    <t>ﾉｾｶﾞﾜﾑﾗ</t>
  </si>
  <si>
    <t>野迫川村</t>
  </si>
  <si>
    <t>ﾃﾝｶﾜﾑﾗ</t>
  </si>
  <si>
    <t>天川村</t>
  </si>
  <si>
    <t>ｸﾛﾀｷﾑﾗ</t>
  </si>
  <si>
    <t>黒滝村</t>
  </si>
  <si>
    <t>ｼﾓｲﾁﾁｮｳ</t>
  </si>
  <si>
    <t>下市町</t>
  </si>
  <si>
    <t>ｵｵﾖﾄﾞﾁｮｳ</t>
  </si>
  <si>
    <t>大淀町</t>
  </si>
  <si>
    <t>ﾖｼﾉﾁｮｳ</t>
  </si>
  <si>
    <t>吉野町</t>
  </si>
  <si>
    <t>ｶﾜｲﾁｮｳ</t>
  </si>
  <si>
    <t>河合町</t>
  </si>
  <si>
    <t>ｺｳﾘﾖｳﾁｮｳ</t>
  </si>
  <si>
    <t>広陵町</t>
  </si>
  <si>
    <t>ｵｳｼﾞﾁｮｳ</t>
  </si>
  <si>
    <t>王寺町</t>
  </si>
  <si>
    <t>ｶﾝﾏｷﾁｮｳ</t>
  </si>
  <si>
    <t>上牧町</t>
  </si>
  <si>
    <t>ｱｽｶﾑﾗ</t>
  </si>
  <si>
    <t>明日香村</t>
  </si>
  <si>
    <t>ﾀｶﾄﾘﾁｮｳ</t>
  </si>
  <si>
    <t>高取町</t>
  </si>
  <si>
    <t>ﾐﾂｴﾑﾗ</t>
  </si>
  <si>
    <t>御杖村</t>
  </si>
  <si>
    <t>ｿﾆﾑﾗ</t>
  </si>
  <si>
    <t>曽爾村</t>
  </si>
  <si>
    <t>ﾀﾜﾗﾓﾄﾁｮｳ</t>
  </si>
  <si>
    <t>田原本町</t>
  </si>
  <si>
    <t>ﾐﾔｹﾁｮｳ</t>
  </si>
  <si>
    <t>三宅町</t>
  </si>
  <si>
    <t>ｶﾜﾆｼﾁｮｳ</t>
  </si>
  <si>
    <t>川西町</t>
  </si>
  <si>
    <t>ｱﾝﾄﾞﾁｮｳ</t>
  </si>
  <si>
    <t>安堵町</t>
  </si>
  <si>
    <t>ｲｶﾙｶﾞﾁｮｳ</t>
  </si>
  <si>
    <t>斑鳩町</t>
  </si>
  <si>
    <t>ｻﾝｺﾞｳﾁｮｳ</t>
  </si>
  <si>
    <t>三郷町</t>
  </si>
  <si>
    <t>ﾍｸﾞﾘﾁｮｳ</t>
  </si>
  <si>
    <t>平群町</t>
  </si>
  <si>
    <t>ﾔﾏｿﾞｴﾑﾗ</t>
  </si>
  <si>
    <t>山添村</t>
  </si>
  <si>
    <t>ｳﾀﾞｼ</t>
  </si>
  <si>
    <t>宇陀市</t>
  </si>
  <si>
    <t>ｶﾂﾗｷﾞｼ</t>
  </si>
  <si>
    <t>葛城市</t>
  </si>
  <si>
    <t>ｶｼﾊﾞｼ</t>
  </si>
  <si>
    <t>香芝市</t>
  </si>
  <si>
    <t>ｲｺﾏｼ</t>
  </si>
  <si>
    <t>生駒市</t>
  </si>
  <si>
    <t>ｺﾞｾｼ</t>
  </si>
  <si>
    <t>御所市</t>
  </si>
  <si>
    <t>五條市</t>
  </si>
  <si>
    <t>ｻｸﾗｲｼ</t>
  </si>
  <si>
    <t>桜井市</t>
  </si>
  <si>
    <t>ｶｼﾊﾗｼ</t>
  </si>
  <si>
    <t>橿原市</t>
  </si>
  <si>
    <t>ﾃﾝﾘｼ</t>
  </si>
  <si>
    <t>天理市</t>
  </si>
  <si>
    <t>ﾔﾏﾄｺｵﾘﾔﾏｼ</t>
  </si>
  <si>
    <t>大和郡山市</t>
  </si>
  <si>
    <t>ﾔﾏﾄﾀｶﾀﾞｼ</t>
  </si>
  <si>
    <t>大和高田市</t>
  </si>
  <si>
    <t>ﾅﾗｼ</t>
  </si>
  <si>
    <t>奈良市</t>
  </si>
  <si>
    <t>ｼﾝｵﾝｾﾝﾁｮｳ</t>
  </si>
  <si>
    <t>ﾋｮｳｺﾞｹﾝ</t>
  </si>
  <si>
    <t>新温泉町</t>
  </si>
  <si>
    <t>兵庫県</t>
  </si>
  <si>
    <t>ｶﾐﾁｮｳ</t>
  </si>
  <si>
    <t>香美町</t>
  </si>
  <si>
    <t>ｻﾖｳﾁｮｳ</t>
  </si>
  <si>
    <t>佐用町</t>
  </si>
  <si>
    <t>ｶﾐｺﾞｵﾘﾁｮｳ</t>
  </si>
  <si>
    <t>上郡町</t>
  </si>
  <si>
    <t>ﾀｲｼﾁｮｳ</t>
  </si>
  <si>
    <t>太子町</t>
  </si>
  <si>
    <t>ｶﾐｶﾜﾁｮｳ</t>
  </si>
  <si>
    <t>神河町</t>
  </si>
  <si>
    <t>ﾌｸｻｷﾁｮｳ</t>
  </si>
  <si>
    <t>福崎町</t>
  </si>
  <si>
    <t>ｲﾁｶﾜﾁｮｳ</t>
  </si>
  <si>
    <t>市川町</t>
  </si>
  <si>
    <t>ﾊﾘﾏﾁｮｳ</t>
  </si>
  <si>
    <t>播磨町</t>
  </si>
  <si>
    <t>稲美町</t>
  </si>
  <si>
    <t>ﾀｶﾁｮｳ</t>
  </si>
  <si>
    <t>多可町</t>
  </si>
  <si>
    <t>ｲﾅｶﾞﾜﾁｮｳ</t>
  </si>
  <si>
    <t>猪名川町</t>
  </si>
  <si>
    <t>ﾀﾂﾉｼ</t>
  </si>
  <si>
    <t>たつの市</t>
  </si>
  <si>
    <t>ｶﾄｳｼ</t>
  </si>
  <si>
    <t>加東市</t>
  </si>
  <si>
    <t>ｼｿｳｼ</t>
  </si>
  <si>
    <t>宍粟市</t>
  </si>
  <si>
    <t>ｱﾜｼﾞｼ</t>
  </si>
  <si>
    <t>淡路市</t>
  </si>
  <si>
    <t>ｱｻｺﾞｼ</t>
  </si>
  <si>
    <t>朝来市</t>
  </si>
  <si>
    <t>ﾐﾅﾐｱﾜｼﾞｼ</t>
  </si>
  <si>
    <t>南あわじ市</t>
  </si>
  <si>
    <t>ﾀﾝﾊﾞｼ</t>
  </si>
  <si>
    <t>丹波市</t>
  </si>
  <si>
    <t>ﾔﾌﾞｼ</t>
  </si>
  <si>
    <t>養父市</t>
  </si>
  <si>
    <t>ｶｻｲｼ</t>
  </si>
  <si>
    <t>加西市</t>
  </si>
  <si>
    <t>ｻﾝﾀﾞｼ</t>
  </si>
  <si>
    <t>三田市</t>
  </si>
  <si>
    <t>ｵﾉｼ</t>
  </si>
  <si>
    <t>小野市</t>
  </si>
  <si>
    <t>ｶﾜﾆｼｼ</t>
  </si>
  <si>
    <t>川西市</t>
  </si>
  <si>
    <t>ﾀｶｻｺﾞｼ</t>
  </si>
  <si>
    <t>高砂市</t>
  </si>
  <si>
    <t>ﾐｷｼ</t>
  </si>
  <si>
    <t>三木市</t>
  </si>
  <si>
    <t>ﾀｶﾗﾂﾞｶｼ</t>
  </si>
  <si>
    <t>宝塚市</t>
  </si>
  <si>
    <t>ﾆｼﾜｷｼ</t>
  </si>
  <si>
    <t>西脇市</t>
  </si>
  <si>
    <t>ｱｺｳｼ</t>
  </si>
  <si>
    <t>赤穂市</t>
  </si>
  <si>
    <t>ｶｺｶﾞﾜｼ</t>
  </si>
  <si>
    <t>加古川市</t>
  </si>
  <si>
    <t>ﾄﾖｵｶｼ</t>
  </si>
  <si>
    <t>豊岡市</t>
  </si>
  <si>
    <t>ｱｲｵｲｼ</t>
  </si>
  <si>
    <t>相生市</t>
  </si>
  <si>
    <t>ｲﾀﾐｼ</t>
  </si>
  <si>
    <t>伊丹市</t>
  </si>
  <si>
    <t>ｱｼﾔｼ</t>
  </si>
  <si>
    <t>芦屋市</t>
  </si>
  <si>
    <t>ｽﾓﾄｼ</t>
  </si>
  <si>
    <t>洲本市</t>
  </si>
  <si>
    <t>ﾆｼﾉﾐﾔｼ</t>
  </si>
  <si>
    <t>西宮市</t>
  </si>
  <si>
    <t>ｱｶｼｼ</t>
  </si>
  <si>
    <t>明石市</t>
  </si>
  <si>
    <t>ｱﾏｶﾞｻｷｼ</t>
  </si>
  <si>
    <t>尼崎市</t>
  </si>
  <si>
    <t>ﾋﾒｼﾞｼ</t>
  </si>
  <si>
    <t>姫路市</t>
  </si>
  <si>
    <t>ｺｳﾍﾞｼ</t>
  </si>
  <si>
    <t>神戸市</t>
  </si>
  <si>
    <t>ﾁﾊﾔｱｶｻｶﾑﾗ</t>
  </si>
  <si>
    <t>ｵｵｻｶﾌ</t>
  </si>
  <si>
    <t>千早赤阪村</t>
  </si>
  <si>
    <t>大阪府</t>
  </si>
  <si>
    <t>ｶﾅﾝﾁｮｳ</t>
  </si>
  <si>
    <t>河南町</t>
  </si>
  <si>
    <t>岬町</t>
  </si>
  <si>
    <t>ﾀｼﾞﾘﾁｮｳ</t>
  </si>
  <si>
    <t>田尻町</t>
  </si>
  <si>
    <t>ｸﾏﾄﾘﾁｮｳ</t>
  </si>
  <si>
    <t>熊取町</t>
  </si>
  <si>
    <t>ﾀﾀﾞｵｶﾁｮｳ</t>
  </si>
  <si>
    <t>忠岡町</t>
  </si>
  <si>
    <t>ﾉｾﾁｮｳ</t>
  </si>
  <si>
    <t>能勢町</t>
  </si>
  <si>
    <t>ﾄﾖﾉﾁｮｳ</t>
  </si>
  <si>
    <t>豊能町</t>
  </si>
  <si>
    <t>ｼﾏﾓﾄﾁｮｳ</t>
  </si>
  <si>
    <t>島本町</t>
  </si>
  <si>
    <t>ﾊﾝﾅﾝｼ</t>
  </si>
  <si>
    <t>阪南市</t>
  </si>
  <si>
    <t>ｵｵｻｶｻﾔﾏｼ</t>
  </si>
  <si>
    <t>大阪狭山市</t>
  </si>
  <si>
    <t>ｶﾀﾉｼ</t>
  </si>
  <si>
    <t>交野市</t>
  </si>
  <si>
    <t>ｼｼﾞﾖｳﾅﾜﾃｼ</t>
  </si>
  <si>
    <t>四條畷市</t>
  </si>
  <si>
    <t>ｾﾝﾅﾝｼ</t>
  </si>
  <si>
    <t>泉南市</t>
  </si>
  <si>
    <t>ﾋｶﾞｼｵｵｻｶｼ</t>
  </si>
  <si>
    <t>東大阪市</t>
  </si>
  <si>
    <t>ﾌｼﾞｲﾃﾞﾗｼ</t>
  </si>
  <si>
    <t>藤井寺市</t>
  </si>
  <si>
    <t>ﾀｶｲｼｼ</t>
  </si>
  <si>
    <t>高石市</t>
  </si>
  <si>
    <t>摂津市</t>
  </si>
  <si>
    <t>ｶﾄﾞﾏｼ</t>
  </si>
  <si>
    <t>門真市</t>
  </si>
  <si>
    <t>ﾊﾋﾞｷﾉｼ</t>
  </si>
  <si>
    <t>羽曳野市</t>
  </si>
  <si>
    <t>ｶｼﾜﾗｼ</t>
  </si>
  <si>
    <t>柏原市</t>
  </si>
  <si>
    <t>ﾐﾉｵｼ</t>
  </si>
  <si>
    <t>箕面市</t>
  </si>
  <si>
    <t>和泉市</t>
  </si>
  <si>
    <t>ﾀﾞｲﾄｳｼ</t>
  </si>
  <si>
    <t>大東市</t>
  </si>
  <si>
    <t>ﾏﾂﾊﾞﾗｼ</t>
  </si>
  <si>
    <t>松原市</t>
  </si>
  <si>
    <t>ｶﾜﾁﾅｶﾞﾉｼ</t>
  </si>
  <si>
    <t>河内長野市</t>
  </si>
  <si>
    <t>ﾈﾔｶﾞﾜｼ</t>
  </si>
  <si>
    <t>寝屋川市</t>
  </si>
  <si>
    <t>ﾄﾝﾀﾞﾊﾞﾔｼｼ</t>
  </si>
  <si>
    <t>富田林市</t>
  </si>
  <si>
    <t>ｲｽﾞﾐｻﾉｼ</t>
  </si>
  <si>
    <t>泉佐野市</t>
  </si>
  <si>
    <t>ﾔｵｼ</t>
  </si>
  <si>
    <t>八尾市</t>
  </si>
  <si>
    <t>ｲﾊﾞﾗｷｼ</t>
  </si>
  <si>
    <t>茨木市</t>
  </si>
  <si>
    <t>ﾋﾗｶﾀｼ</t>
  </si>
  <si>
    <t>枚方市</t>
  </si>
  <si>
    <t>ﾓﾘｸﾞﾁｼ</t>
  </si>
  <si>
    <t>守口市</t>
  </si>
  <si>
    <t>ｶｲﾂﾞｶｼ</t>
  </si>
  <si>
    <t>貝塚市</t>
  </si>
  <si>
    <t>ﾀｶﾂｷｼ</t>
  </si>
  <si>
    <t>高槻市</t>
  </si>
  <si>
    <t>ｲｽﾞﾐｵｵﾂｼ</t>
  </si>
  <si>
    <t>泉大津市</t>
  </si>
  <si>
    <t>ｽｲﾀｼ</t>
  </si>
  <si>
    <t>吹田市</t>
  </si>
  <si>
    <t>ｲｹﾀﾞｼ</t>
  </si>
  <si>
    <t>池田市</t>
  </si>
  <si>
    <t>ﾄﾖﾅｶｼ</t>
  </si>
  <si>
    <t>豊中市</t>
  </si>
  <si>
    <t>ｷｼﾜﾀﾞｼ</t>
  </si>
  <si>
    <t>岸和田市</t>
  </si>
  <si>
    <t>ｻｶｲｼ</t>
  </si>
  <si>
    <t>堺市</t>
  </si>
  <si>
    <t>ｵｵｻｶｼ</t>
  </si>
  <si>
    <t>大阪市</t>
  </si>
  <si>
    <t>ﾖｻﾉﾁｮｳ</t>
  </si>
  <si>
    <t>ｷｮｳﾄﾌ</t>
  </si>
  <si>
    <t>与謝野町</t>
  </si>
  <si>
    <t>京都府</t>
  </si>
  <si>
    <t>ｲﾈﾁｮｳ</t>
  </si>
  <si>
    <t>伊根町</t>
  </si>
  <si>
    <t>ｷｮｳﾀﾝﾊﾞﾁｮｳ</t>
  </si>
  <si>
    <t>京丹波町</t>
  </si>
  <si>
    <t>ﾐﾅﾐﾔﾏｼﾛﾑﾗ</t>
  </si>
  <si>
    <t>南山城村</t>
  </si>
  <si>
    <t>ｾｲｶﾁｮｳ</t>
  </si>
  <si>
    <t>精華町</t>
  </si>
  <si>
    <t>ﾜﾂﾞｶﾁｮｳ</t>
  </si>
  <si>
    <t>和束町</t>
  </si>
  <si>
    <t>ｶｻｷﾞﾁｮｳ</t>
  </si>
  <si>
    <t>笠置町</t>
  </si>
  <si>
    <t>ｳｼﾞﾀﾜﾗﾁｮｳ</t>
  </si>
  <si>
    <t>宇治田原町</t>
  </si>
  <si>
    <t>ｲﾃﾞﾁｮｳ</t>
  </si>
  <si>
    <t>井手町</t>
  </si>
  <si>
    <t>ｸﾐﾔﾏﾁｮｳ</t>
  </si>
  <si>
    <t>久御山町</t>
  </si>
  <si>
    <t>ｵｵﾔﾏｻﾞｷﾁｮｳ</t>
  </si>
  <si>
    <t>大山崎町</t>
  </si>
  <si>
    <t>木津川市</t>
  </si>
  <si>
    <t>ﾅﾝﾀﾝｼ</t>
  </si>
  <si>
    <t>南丹市</t>
  </si>
  <si>
    <t>ｷｮｳﾀﾝｺﾞｼ</t>
  </si>
  <si>
    <t>京丹後市</t>
  </si>
  <si>
    <t>ｷｮｳﾀﾅﾍﾞｼ</t>
  </si>
  <si>
    <t>京田辺市</t>
  </si>
  <si>
    <t>ﾔﾜﾀｼ</t>
  </si>
  <si>
    <t>八幡市</t>
  </si>
  <si>
    <t>ﾅｶﾞｵｶｷｮｳｼ</t>
  </si>
  <si>
    <t>長岡京市</t>
  </si>
  <si>
    <t>ﾑｺｳｼ</t>
  </si>
  <si>
    <t>向日市</t>
  </si>
  <si>
    <t>城陽市</t>
  </si>
  <si>
    <t>ｶﾒｵｶｼ</t>
  </si>
  <si>
    <t>亀岡市</t>
  </si>
  <si>
    <t>ﾐﾔﾂﾞｼ</t>
  </si>
  <si>
    <t>宮津市</t>
  </si>
  <si>
    <t>ｳｼﾞｼ</t>
  </si>
  <si>
    <t>宇治市</t>
  </si>
  <si>
    <t>ｱﾔﾍﾞｼ</t>
  </si>
  <si>
    <t>綾部市</t>
  </si>
  <si>
    <t>ﾏｲﾂﾞﾙｼ</t>
  </si>
  <si>
    <t>舞鶴市</t>
  </si>
  <si>
    <t>ﾌｸﾁﾔﾏｼ</t>
  </si>
  <si>
    <t>福知山市</t>
  </si>
  <si>
    <t>京都市</t>
  </si>
  <si>
    <t>ﾀｶﾞﾁｮｳ</t>
  </si>
  <si>
    <t>ｼｶﾞｹﾝ</t>
  </si>
  <si>
    <t>多賀町</t>
  </si>
  <si>
    <t>滋賀県</t>
  </si>
  <si>
    <t>ｺｳﾗﾁｮｳ</t>
  </si>
  <si>
    <t>甲良町</t>
  </si>
  <si>
    <t>ﾄﾖｻﾄﾁｮｳ</t>
  </si>
  <si>
    <t>豊郷町</t>
  </si>
  <si>
    <t>ｱｲｼｮｳﾁｮｳ</t>
  </si>
  <si>
    <t>愛荘町</t>
  </si>
  <si>
    <t>ﾘﾕｳｵｳﾁｮｳ</t>
  </si>
  <si>
    <t>竜王町</t>
  </si>
  <si>
    <t>ﾏｲﾊﾞﾗｼ</t>
  </si>
  <si>
    <t>米原市</t>
  </si>
  <si>
    <t>ﾋｶﾞｼｵｳﾐｼ</t>
  </si>
  <si>
    <t>東近江市</t>
  </si>
  <si>
    <t>ﾀｶｼﾏｼ</t>
  </si>
  <si>
    <t>高島市</t>
  </si>
  <si>
    <t>ｺﾅﾝｼ</t>
  </si>
  <si>
    <t>湖南市</t>
  </si>
  <si>
    <t>ﾔｽｼ</t>
  </si>
  <si>
    <t>野洲市</t>
  </si>
  <si>
    <t>ｺｳｶｼ</t>
  </si>
  <si>
    <t>甲賀市</t>
  </si>
  <si>
    <t>栗東市</t>
  </si>
  <si>
    <t>ﾓﾘﾔﾏｼ</t>
  </si>
  <si>
    <t>守山市</t>
  </si>
  <si>
    <t>ｸｻﾂｼ</t>
  </si>
  <si>
    <t>草津市</t>
  </si>
  <si>
    <t>ｵｳﾐﾊﾁﾏﾝｼ</t>
  </si>
  <si>
    <t>近江八幡市</t>
  </si>
  <si>
    <t>ﾅｶﾞﾊﾏｼ</t>
  </si>
  <si>
    <t>長浜市</t>
  </si>
  <si>
    <t>ﾋｺﾈｼ</t>
  </si>
  <si>
    <t>彦根市</t>
  </si>
  <si>
    <t>ｵｵﾂｼ</t>
  </si>
  <si>
    <t>大津市</t>
  </si>
  <si>
    <t>ｷﾎｳﾁｮｳ</t>
  </si>
  <si>
    <t>ﾐｴｹﾝ</t>
  </si>
  <si>
    <t>紀宝町</t>
  </si>
  <si>
    <t>三重県</t>
  </si>
  <si>
    <t>御浜町</t>
  </si>
  <si>
    <t>紀北町</t>
  </si>
  <si>
    <t>ﾐﾅﾐｲｾﾁｮｳ</t>
  </si>
  <si>
    <t>南伊勢町</t>
  </si>
  <si>
    <t>ﾀｲｷﾁｮｳ</t>
  </si>
  <si>
    <t>大紀町</t>
  </si>
  <si>
    <t>ﾜﾀﾗｲﾁｮｳ</t>
  </si>
  <si>
    <t>度会町</t>
  </si>
  <si>
    <t>ﾀﾏｷﾁｮｳ</t>
  </si>
  <si>
    <t>玉城町</t>
  </si>
  <si>
    <t>ｵｵﾀﾞｲﾁｮｳ</t>
  </si>
  <si>
    <t>大台町</t>
  </si>
  <si>
    <t>ﾒｲﾜﾁｮｳ</t>
  </si>
  <si>
    <t>明和町</t>
  </si>
  <si>
    <t>ﾀｷﾁｮｳ</t>
  </si>
  <si>
    <t>多気町</t>
  </si>
  <si>
    <t>ｶﾜｺﾞｴﾁｮｳ</t>
  </si>
  <si>
    <t>川越町</t>
  </si>
  <si>
    <t>ｱｻﾋﾁｮｳ</t>
  </si>
  <si>
    <t>朝日町</t>
  </si>
  <si>
    <t>ｺﾓﾉﾁｮｳ</t>
  </si>
  <si>
    <t>菰野町</t>
  </si>
  <si>
    <t>ﾄｳｲﾝﾁｮｳ</t>
  </si>
  <si>
    <t>東員町</t>
  </si>
  <si>
    <t>ｷｿｻｷﾁｮｳ</t>
  </si>
  <si>
    <t>木曽岬町</t>
  </si>
  <si>
    <t>ｲｶﾞｼ</t>
  </si>
  <si>
    <t>伊賀市</t>
  </si>
  <si>
    <t>ｼﾏｼ</t>
  </si>
  <si>
    <t>志摩市</t>
  </si>
  <si>
    <t>ｲﾅﾍﾞｼ</t>
  </si>
  <si>
    <t>いなべ市</t>
  </si>
  <si>
    <t>ｸﾏﾉｼ</t>
  </si>
  <si>
    <t>熊野市</t>
  </si>
  <si>
    <t>ﾄﾊﾞｼ</t>
  </si>
  <si>
    <t>鳥羽市</t>
  </si>
  <si>
    <t>ｶﾒﾔﾏｼ</t>
  </si>
  <si>
    <t>亀山市</t>
  </si>
  <si>
    <t>ｵﾜｾｼ</t>
  </si>
  <si>
    <t>尾鷲市</t>
  </si>
  <si>
    <t>ﾅﾊﾞﾘｼ</t>
  </si>
  <si>
    <t>名張市</t>
  </si>
  <si>
    <t>ｽｽﾞｶｼ</t>
  </si>
  <si>
    <t>鈴鹿市</t>
  </si>
  <si>
    <t>ｸﾜﾅｼ</t>
  </si>
  <si>
    <t>桑名市</t>
  </si>
  <si>
    <t>ﾏﾂｻｶｼ</t>
  </si>
  <si>
    <t>松阪市</t>
  </si>
  <si>
    <t>ｲｾｼ</t>
  </si>
  <si>
    <t>伊勢市</t>
  </si>
  <si>
    <t>四日市市</t>
  </si>
  <si>
    <t>ﾂｼ</t>
  </si>
  <si>
    <t>津市</t>
  </si>
  <si>
    <t>ﾄﾖﾈﾑﾗ</t>
  </si>
  <si>
    <t>ｱｲﾁｹﾝ</t>
  </si>
  <si>
    <t>豊根村</t>
  </si>
  <si>
    <t>愛知県</t>
  </si>
  <si>
    <t>ﾄｳｴｲﾁｮｳ</t>
  </si>
  <si>
    <t>東栄町</t>
  </si>
  <si>
    <t>ｼﾀﾗﾁｮｳ</t>
  </si>
  <si>
    <t>設楽町</t>
  </si>
  <si>
    <t>ｺｳﾀﾁｮｳ</t>
  </si>
  <si>
    <t>幸田町</t>
  </si>
  <si>
    <t>ﾀｹﾄﾖﾁｮｳ</t>
  </si>
  <si>
    <t>武豊町</t>
  </si>
  <si>
    <t>ﾐﾅﾐﾁﾀﾁｮｳ</t>
  </si>
  <si>
    <t>南知多町</t>
  </si>
  <si>
    <t>ﾋｶﾞｼｳﾗﾁｮｳ</t>
  </si>
  <si>
    <t>東浦町</t>
  </si>
  <si>
    <t>ｱｸﾞｲﾁｮｳ</t>
  </si>
  <si>
    <t>阿久比町</t>
  </si>
  <si>
    <t>ﾄﾋﾞｼﾏﾑﾗ</t>
  </si>
  <si>
    <t>飛島村</t>
  </si>
  <si>
    <t>ｶﾆｴﾁｮｳ</t>
  </si>
  <si>
    <t>蟹江町</t>
  </si>
  <si>
    <t>ｵｵﾊﾙﾁｮｳ</t>
  </si>
  <si>
    <t>大治町</t>
  </si>
  <si>
    <t>ﾌｿｳﾁｮｳ</t>
  </si>
  <si>
    <t>扶桑町</t>
  </si>
  <si>
    <t>ｵｵｸﾞﾁﾁｮｳ</t>
  </si>
  <si>
    <t>大口町</t>
  </si>
  <si>
    <t>ﾄﾖﾔﾏﾁｮｳ</t>
  </si>
  <si>
    <t>豊山町</t>
  </si>
  <si>
    <t>ﾄｳｺﾞｳﾁｮｳ</t>
  </si>
  <si>
    <t>東郷町</t>
  </si>
  <si>
    <t>ﾅｶﾞｸﾃｼ</t>
  </si>
  <si>
    <t>長久手市</t>
  </si>
  <si>
    <t>ｱﾏｼ</t>
  </si>
  <si>
    <t>あま市</t>
  </si>
  <si>
    <t>みよし市</t>
  </si>
  <si>
    <t>ﾔﾄﾐｼ</t>
  </si>
  <si>
    <t>弥富市</t>
  </si>
  <si>
    <t>ｷﾀﾅｺﾞﾔｼ</t>
  </si>
  <si>
    <t>北名古屋市</t>
  </si>
  <si>
    <t>ｷﾖｽｼ</t>
  </si>
  <si>
    <t>清須市</t>
  </si>
  <si>
    <t>ｱｲｻｲｼ</t>
  </si>
  <si>
    <t>愛西市</t>
  </si>
  <si>
    <t>ﾀﾊﾗｼ</t>
  </si>
  <si>
    <t>田原市</t>
  </si>
  <si>
    <t>日進市</t>
  </si>
  <si>
    <t>ﾄﾖｱｹｼ</t>
  </si>
  <si>
    <t>豊明市</t>
  </si>
  <si>
    <t>ｲﾜｸﾗｼ</t>
  </si>
  <si>
    <t>岩倉市</t>
  </si>
  <si>
    <t>ﾀｶﾊﾏｼ</t>
  </si>
  <si>
    <t>高浜市</t>
  </si>
  <si>
    <t>ｵﾜﾘｱｻﾋｼ</t>
  </si>
  <si>
    <t>尾張旭市</t>
  </si>
  <si>
    <t>知立市</t>
  </si>
  <si>
    <t>ﾁﾀｼ</t>
  </si>
  <si>
    <t>知多市</t>
  </si>
  <si>
    <t>ｵｵﾌﾞｼ</t>
  </si>
  <si>
    <t>大府市</t>
  </si>
  <si>
    <t>ﾄｳｶｲｼ</t>
  </si>
  <si>
    <t>東海市</t>
  </si>
  <si>
    <t>ｼﾝｼﾛｼ</t>
  </si>
  <si>
    <t>新城市</t>
  </si>
  <si>
    <t>ｲﾅｻﾞﾜｼ</t>
  </si>
  <si>
    <t>稲沢市</t>
  </si>
  <si>
    <t>ｺﾏｷｼ</t>
  </si>
  <si>
    <t>小牧市</t>
  </si>
  <si>
    <t>江南市</t>
  </si>
  <si>
    <t>ﾄｺﾅﾒｼ</t>
  </si>
  <si>
    <t>常滑市</t>
  </si>
  <si>
    <t>ｲﾇﾔﾏｼ</t>
  </si>
  <si>
    <t>犬山市</t>
  </si>
  <si>
    <t>ｶﾞﾏｺﾞｵﾘｼ</t>
  </si>
  <si>
    <t>蒲郡市</t>
  </si>
  <si>
    <t>ﾆｼｵｼ</t>
  </si>
  <si>
    <t>西尾市</t>
  </si>
  <si>
    <t>安城市</t>
  </si>
  <si>
    <t>ﾄﾖﾀｼ</t>
  </si>
  <si>
    <t>豊田市</t>
  </si>
  <si>
    <t>ｶﾘﾔｼ</t>
  </si>
  <si>
    <t>刈谷市</t>
  </si>
  <si>
    <t>ﾍｷﾅﾝｼ</t>
  </si>
  <si>
    <t>碧南市</t>
  </si>
  <si>
    <t>津島市</t>
  </si>
  <si>
    <t>ﾄﾖｶﾜｼ</t>
  </si>
  <si>
    <t>豊川市</t>
  </si>
  <si>
    <t>ｶｽｶﾞｲｼ</t>
  </si>
  <si>
    <t>春日井市</t>
  </si>
  <si>
    <t>ﾊﾝﾀﾞｼ</t>
  </si>
  <si>
    <t>半田市</t>
  </si>
  <si>
    <t>ｾﾄｼ</t>
  </si>
  <si>
    <t>瀬戸市</t>
  </si>
  <si>
    <t>ｲﾁﾉﾐﾔｼ</t>
  </si>
  <si>
    <t>一宮市</t>
  </si>
  <si>
    <t>ｵｶｻﾞｷｼ</t>
  </si>
  <si>
    <t>岡崎市</t>
  </si>
  <si>
    <t>ﾄﾖﾊｼｼ</t>
  </si>
  <si>
    <t>豊橋市</t>
  </si>
  <si>
    <t>ﾅｺﾞﾔｼ</t>
  </si>
  <si>
    <t>名古屋市</t>
  </si>
  <si>
    <t>ﾓﾘﾏﾁ</t>
  </si>
  <si>
    <t>ｼｽﾞｵｶｹﾝ</t>
  </si>
  <si>
    <t>森町</t>
  </si>
  <si>
    <t>静岡県</t>
  </si>
  <si>
    <t>川根本町</t>
  </si>
  <si>
    <t>ﾖｼﾀﾞﾁｮｳ</t>
  </si>
  <si>
    <t>吉田町</t>
  </si>
  <si>
    <t>ｵﾔﾏﾁｮｳ</t>
  </si>
  <si>
    <t>小山町</t>
  </si>
  <si>
    <t>ﾅｶﾞｲｽﾞﾐﾁｮｳ</t>
  </si>
  <si>
    <t>長泉町</t>
  </si>
  <si>
    <t>ｼﾐｽﾞﾁｮｳ</t>
  </si>
  <si>
    <t>清水町</t>
  </si>
  <si>
    <t>ｶﾝﾅﾐﾁｮｳ</t>
  </si>
  <si>
    <t>函南町</t>
  </si>
  <si>
    <t>ﾆｼｲｽﾞﾁｮｳ</t>
  </si>
  <si>
    <t>西伊豆町</t>
  </si>
  <si>
    <t>ﾏﾂｻﾞｷﾁｮｳ</t>
  </si>
  <si>
    <t>松崎町</t>
  </si>
  <si>
    <t>ﾐﾅﾐｲｽﾞﾁｮｳ</t>
  </si>
  <si>
    <t>南伊豆町</t>
  </si>
  <si>
    <t>ｶﾜﾂﾞﾁｮｳ</t>
  </si>
  <si>
    <t>河津町</t>
  </si>
  <si>
    <t>ﾋｶﾞｼｲｽﾞﾁｮｳ</t>
  </si>
  <si>
    <t>東伊豆町</t>
  </si>
  <si>
    <t>ﾏｷﾉﾊﾗｼ</t>
  </si>
  <si>
    <t>牧之原市</t>
  </si>
  <si>
    <t>ｲｽﾞﾉｸﾆｼ</t>
  </si>
  <si>
    <t>伊豆の国市</t>
  </si>
  <si>
    <t>ｷｸｶﾞﾜｼ</t>
  </si>
  <si>
    <t>菊川市</t>
  </si>
  <si>
    <t>ｵﾏｴｻﾞｷｼ</t>
  </si>
  <si>
    <t>御前崎市</t>
  </si>
  <si>
    <t>ｲｽﾞｼ</t>
  </si>
  <si>
    <t>伊豆市</t>
  </si>
  <si>
    <t>ｺｻｲｼ</t>
  </si>
  <si>
    <t>湖西市</t>
  </si>
  <si>
    <t>ｽｿﾉｼ</t>
  </si>
  <si>
    <t>裾野市</t>
  </si>
  <si>
    <t>ｼﾓﾀﾞｼ</t>
  </si>
  <si>
    <t>下田市</t>
  </si>
  <si>
    <t>ﾌｸﾛｲｼ</t>
  </si>
  <si>
    <t>袋井市</t>
  </si>
  <si>
    <t>ｺﾞﾃﾝﾊﾞｼ</t>
  </si>
  <si>
    <t>御殿場市</t>
  </si>
  <si>
    <t>ﾌｼﾞｴﾀﾞｼ</t>
  </si>
  <si>
    <t>藤枝市</t>
  </si>
  <si>
    <t>ｶｹｶﾞﾜｼ</t>
  </si>
  <si>
    <t>掛川市</t>
  </si>
  <si>
    <t>ﾔｲﾂﾞｼ</t>
  </si>
  <si>
    <t>焼津市</t>
  </si>
  <si>
    <t>ｲﾜﾀｼ</t>
  </si>
  <si>
    <t>磐田市</t>
  </si>
  <si>
    <t>ﾌｼﾞｼ</t>
  </si>
  <si>
    <t>富士市</t>
  </si>
  <si>
    <t>ｼﾏﾀﾞｼ</t>
  </si>
  <si>
    <t>島田市</t>
  </si>
  <si>
    <t>ｲﾄｳｼ</t>
  </si>
  <si>
    <t>伊東市</t>
  </si>
  <si>
    <t>ﾌｼﾞﾉﾐﾔｼ</t>
  </si>
  <si>
    <t>富士宮市</t>
  </si>
  <si>
    <t>ﾐｼﾏｼ</t>
  </si>
  <si>
    <t>三島市</t>
  </si>
  <si>
    <t>ｱﾀﾐｼ</t>
  </si>
  <si>
    <t>熱海市</t>
  </si>
  <si>
    <t>ﾇﾏﾂﾞｼ</t>
  </si>
  <si>
    <t>沼津市</t>
  </si>
  <si>
    <t>ﾊﾏﾏﾂｼ</t>
  </si>
  <si>
    <t>浜松市</t>
  </si>
  <si>
    <t>ｼｽﾞｵｶｼ</t>
  </si>
  <si>
    <t>静岡市</t>
  </si>
  <si>
    <t>ｼﾗｶﾜﾑﾗ</t>
  </si>
  <si>
    <t>ｷﾞﾌｹﾝ</t>
  </si>
  <si>
    <t>白川村</t>
  </si>
  <si>
    <t>岐阜県</t>
  </si>
  <si>
    <t>ﾐﾀｹﾁｮｳ</t>
  </si>
  <si>
    <t>御嵩町</t>
  </si>
  <si>
    <t>ﾋｶﾞｼｼﾗｶﾜﾑﾗ</t>
  </si>
  <si>
    <t>東白川村</t>
  </si>
  <si>
    <t>ｼﾗｶﾜﾁｮｳ</t>
  </si>
  <si>
    <t>白川町</t>
  </si>
  <si>
    <t>ﾔｵﾂﾁｮｳ</t>
  </si>
  <si>
    <t>八百津町</t>
  </si>
  <si>
    <t>ﾋﾁｿｳﾁｮｳ</t>
  </si>
  <si>
    <t>七宗町</t>
  </si>
  <si>
    <t>ｶﾜﾍﾞﾁｮｳ</t>
  </si>
  <si>
    <t>川辺町</t>
  </si>
  <si>
    <t>ﾄﾐｶﾁｮｳ</t>
  </si>
  <si>
    <t>富加町</t>
  </si>
  <si>
    <t>ｻｶﾎｷﾞﾁｮｳ</t>
  </si>
  <si>
    <t>坂祝町</t>
  </si>
  <si>
    <t>ｷﾀｶﾞﾀﾁｮｳ</t>
  </si>
  <si>
    <t>北方町</t>
  </si>
  <si>
    <t>ｲｹﾀﾞﾁｮｳ</t>
  </si>
  <si>
    <t>池田町</t>
  </si>
  <si>
    <t>ｵｵﾉﾁｮｳ</t>
  </si>
  <si>
    <t>大野町</t>
  </si>
  <si>
    <t>ｲﾋﾞｶﾞﾜﾁｮｳ</t>
  </si>
  <si>
    <t>揖斐川町</t>
  </si>
  <si>
    <t>ｱﾝﾊﾟﾁﾁｮｳ</t>
  </si>
  <si>
    <t>安八町</t>
  </si>
  <si>
    <t>ﾜﾉｳﾁﾁｮｳ</t>
  </si>
  <si>
    <t>輪之内町</t>
  </si>
  <si>
    <t>ｺﾞｳﾄﾞﾁｮｳ</t>
  </si>
  <si>
    <t>神戸町</t>
  </si>
  <si>
    <t>ｾｷｶﾞﾊﾗﾁｮｳ</t>
  </si>
  <si>
    <t>関ケ原町</t>
  </si>
  <si>
    <t>ﾀﾙｲﾁｮｳ</t>
  </si>
  <si>
    <t>垂井町</t>
  </si>
  <si>
    <t>ﾖｳﾛｳﾁｮｳ</t>
  </si>
  <si>
    <t>養老町</t>
  </si>
  <si>
    <t>ｶｻﾏﾂﾁｮｳ</t>
  </si>
  <si>
    <t>笠松町</t>
  </si>
  <si>
    <t>ｷﾞﾅﾝﾁｮｳ</t>
  </si>
  <si>
    <t>岐南町</t>
  </si>
  <si>
    <t>ｶｲﾂﾞｼ</t>
  </si>
  <si>
    <t>海津市</t>
  </si>
  <si>
    <t>ｹﾞﾛｼ</t>
  </si>
  <si>
    <t>下呂市</t>
  </si>
  <si>
    <t>郡上市</t>
  </si>
  <si>
    <t>ﾓﾄｽｼ</t>
  </si>
  <si>
    <t>本巣市</t>
  </si>
  <si>
    <t>ﾋﾀﾞｼ</t>
  </si>
  <si>
    <t>飛騨市</t>
  </si>
  <si>
    <t>ﾐｽﾞﾎｼ</t>
  </si>
  <si>
    <t>瑞穂市</t>
  </si>
  <si>
    <t>ﾔﾏｶﾞﾀｼ</t>
  </si>
  <si>
    <t>山県市</t>
  </si>
  <si>
    <t>ｶﾆｼ</t>
  </si>
  <si>
    <t>可児市</t>
  </si>
  <si>
    <t>ｶｶﾐｶﾞﾊﾗｼ</t>
  </si>
  <si>
    <t>各務原市</t>
  </si>
  <si>
    <t>ﾄｷｼ</t>
  </si>
  <si>
    <t>土岐市</t>
  </si>
  <si>
    <t>ﾐﾉｶﾓｼ</t>
  </si>
  <si>
    <t>美濃加茂市</t>
  </si>
  <si>
    <t>ｴﾅｼ</t>
  </si>
  <si>
    <t>恵那市</t>
  </si>
  <si>
    <t>ﾊｼﾏｼ</t>
  </si>
  <si>
    <t>羽島市</t>
  </si>
  <si>
    <t>ﾐｽﾞﾅﾐｼ</t>
  </si>
  <si>
    <t>瑞浪市</t>
  </si>
  <si>
    <t>ﾐﾉｼ</t>
  </si>
  <si>
    <t>美濃市</t>
  </si>
  <si>
    <t>ﾅｶﾂｶﾞﾜｼ</t>
  </si>
  <si>
    <t>中津川市</t>
  </si>
  <si>
    <t>ｾｷｼ</t>
  </si>
  <si>
    <t>関市</t>
  </si>
  <si>
    <t>ﾀｼﾞﾐｼ</t>
  </si>
  <si>
    <t>多治見市</t>
  </si>
  <si>
    <t>ﾀｶﾔﾏｼ</t>
  </si>
  <si>
    <t>高山市</t>
  </si>
  <si>
    <t>ｵｵｶﾞｷｼ</t>
  </si>
  <si>
    <t>大垣市</t>
  </si>
  <si>
    <t>ｷﾞﾌｼ</t>
  </si>
  <si>
    <t>岐阜市</t>
  </si>
  <si>
    <t>ｻｶｴﾑﾗ</t>
  </si>
  <si>
    <t>ﾅｶﾞﾉｹﾝ</t>
  </si>
  <si>
    <t>栄村</t>
  </si>
  <si>
    <t>長野県</t>
  </si>
  <si>
    <t>ｲｲﾂﾞﾅﾏﾁ</t>
  </si>
  <si>
    <t>飯綱町</t>
  </si>
  <si>
    <t>ｵｶﾞﾜﾑﾗ</t>
  </si>
  <si>
    <t>小川村</t>
  </si>
  <si>
    <t>ｼﾅﾉﾏﾁ</t>
  </si>
  <si>
    <t>信濃町</t>
  </si>
  <si>
    <t>ﾉｻﾞﾜｵﾝｾﾝﾑﾗ</t>
  </si>
  <si>
    <t>野沢温泉村</t>
  </si>
  <si>
    <t>ｷｼﾞﾏﾀﾞｲﾗﾑﾗ</t>
  </si>
  <si>
    <t>木島平村</t>
  </si>
  <si>
    <t>ﾔﾏﾉｳﾁﾏﾁ</t>
  </si>
  <si>
    <t>山ノ内町</t>
  </si>
  <si>
    <t>ﾀｶﾔﾏﾑﾗ</t>
  </si>
  <si>
    <t>高山村</t>
  </si>
  <si>
    <t>ｵﾌﾞｾﾏﾁ</t>
  </si>
  <si>
    <t>小布施町</t>
  </si>
  <si>
    <t>ｻｶｷﾏﾁ</t>
  </si>
  <si>
    <t>坂城町</t>
  </si>
  <si>
    <t>ｵﾀﾘﾑﾗ</t>
  </si>
  <si>
    <t>小谷村</t>
  </si>
  <si>
    <t>ﾊｸﾊﾞﾑﾗ</t>
  </si>
  <si>
    <t>白馬村</t>
  </si>
  <si>
    <t>ﾏﾂｶﾜﾑﾗ</t>
  </si>
  <si>
    <t>松川村</t>
  </si>
  <si>
    <t>ｲｹﾀﾞﾏﾁ</t>
  </si>
  <si>
    <t>ﾁｸﾎｸﾑﾗ</t>
  </si>
  <si>
    <t>筑北村</t>
  </si>
  <si>
    <t>ｱｻﾋﾑﾗ</t>
  </si>
  <si>
    <t>朝日村</t>
  </si>
  <si>
    <t>ﾔﾏｶﾞﾀﾑﾗ</t>
  </si>
  <si>
    <t>山形村</t>
  </si>
  <si>
    <t>ｲｸｻｶﾑﾗ</t>
  </si>
  <si>
    <t>生坂村</t>
  </si>
  <si>
    <t>ｵﾐﾑﾗ</t>
  </si>
  <si>
    <t>麻績村</t>
  </si>
  <si>
    <t>ｷｿﾏﾁ</t>
  </si>
  <si>
    <t>木曽町</t>
  </si>
  <si>
    <t>ｵｵｸﾜﾑﾗ</t>
  </si>
  <si>
    <t>大桑村</t>
  </si>
  <si>
    <t>ｵｳﾀｷﾑﾗ</t>
  </si>
  <si>
    <t>王滝村</t>
  </si>
  <si>
    <t>ｷｿﾑﾗ</t>
  </si>
  <si>
    <t>木祖村</t>
  </si>
  <si>
    <t>ﾅｷﾞｿﾏﾁ</t>
  </si>
  <si>
    <t>南木曽町</t>
  </si>
  <si>
    <t>ｱｹﾞﾏﾂﾏﾁ</t>
  </si>
  <si>
    <t>上松町</t>
  </si>
  <si>
    <t>ｵｵｼｶﾑﾗ</t>
  </si>
  <si>
    <t>大鹿村</t>
  </si>
  <si>
    <t>ﾄﾖｵｶﾑﾗ</t>
  </si>
  <si>
    <t>豊丘村</t>
  </si>
  <si>
    <t>ﾀｶｷﾞﾑﾗ</t>
  </si>
  <si>
    <t>喬木村</t>
  </si>
  <si>
    <t>ﾔｽｵｶﾑﾗ</t>
  </si>
  <si>
    <t>泰阜村</t>
  </si>
  <si>
    <t>天龍村</t>
  </si>
  <si>
    <t>ｳﾙｷﾞﾑﾗ</t>
  </si>
  <si>
    <t>売木村</t>
  </si>
  <si>
    <t>下條村</t>
  </si>
  <si>
    <t>ﾈﾊﾞﾑﾗ</t>
  </si>
  <si>
    <t>根羽村</t>
  </si>
  <si>
    <t>ﾋﾗﾔﾑﾗ</t>
  </si>
  <si>
    <t>平谷村</t>
  </si>
  <si>
    <t>ｱﾁﾑﾗ</t>
  </si>
  <si>
    <t>阿智村</t>
  </si>
  <si>
    <t>ｱﾅﾝﾁｮｳ</t>
  </si>
  <si>
    <t>阿南町</t>
  </si>
  <si>
    <t>ﾏﾂｶﾜﾏﾁ</t>
  </si>
  <si>
    <t>松川町</t>
  </si>
  <si>
    <t>ﾐﾔﾀﾞﾑﾗ</t>
  </si>
  <si>
    <t>宮田村</t>
  </si>
  <si>
    <t>ﾅｶｶﾞﾜﾑﾗ</t>
  </si>
  <si>
    <t>中川村</t>
  </si>
  <si>
    <t>ﾐﾅﾐﾐﾉﾜﾑﾗ</t>
  </si>
  <si>
    <t>南箕輪村</t>
  </si>
  <si>
    <t>ｲｲｼﾞﾏﾏﾁ</t>
  </si>
  <si>
    <t>飯島町</t>
  </si>
  <si>
    <t>ﾐﾉﾜﾏﾁ</t>
  </si>
  <si>
    <t>箕輪町</t>
  </si>
  <si>
    <t>ﾀﾂﾉﾏﾁ</t>
  </si>
  <si>
    <t>辰野町</t>
  </si>
  <si>
    <t>ﾊﾗﾑﾗ</t>
  </si>
  <si>
    <t>原村</t>
  </si>
  <si>
    <t>ﾌｼﾞﾐﾏﾁ</t>
  </si>
  <si>
    <t>富士見町</t>
  </si>
  <si>
    <t>ｼﾓｽﾜﾏﾁ</t>
  </si>
  <si>
    <t>下諏訪町</t>
  </si>
  <si>
    <t>ﾅｶﾞﾜﾏﾁ</t>
  </si>
  <si>
    <t>長和町</t>
  </si>
  <si>
    <t>ｱｵｷﾑﾗ</t>
  </si>
  <si>
    <t>青木村</t>
  </si>
  <si>
    <t>ﾀﾃｼﾅﾏﾁ</t>
  </si>
  <si>
    <t>立科町</t>
  </si>
  <si>
    <t>ﾐﾖﾀﾏﾁ</t>
  </si>
  <si>
    <t>御代田町</t>
  </si>
  <si>
    <t>ｶﾙｲｻﾞﾜﾏﾁ</t>
  </si>
  <si>
    <t>軽井沢町</t>
  </si>
  <si>
    <t>ｻｸﾎﾏﾁ</t>
  </si>
  <si>
    <t>佐久穂町</t>
  </si>
  <si>
    <t>ｷﾀｱｲｷﾑﾗ</t>
  </si>
  <si>
    <t>北相木村</t>
  </si>
  <si>
    <t>ﾐﾅﾐｱｲｷﾑﾗ</t>
  </si>
  <si>
    <t>南相木村</t>
  </si>
  <si>
    <t>ﾐﾅﾐﾏｷﾑﾗ</t>
  </si>
  <si>
    <t>南牧村</t>
  </si>
  <si>
    <t>ｺｳﾐﾏﾁ</t>
  </si>
  <si>
    <t>小海町</t>
  </si>
  <si>
    <t>ｱﾂﾞﾐﾉｼ</t>
  </si>
  <si>
    <t>安曇野市</t>
  </si>
  <si>
    <t>ﾄｳﾐｼ</t>
  </si>
  <si>
    <t>東御市</t>
  </si>
  <si>
    <t>ﾁｸﾏｼ</t>
  </si>
  <si>
    <t>千曲市</t>
  </si>
  <si>
    <t>ｻｸｼ</t>
  </si>
  <si>
    <t>佐久市</t>
  </si>
  <si>
    <t>ｼｵｼﾞﾘｼ</t>
  </si>
  <si>
    <t>塩尻市</t>
  </si>
  <si>
    <t>ﾁﾉｼ</t>
  </si>
  <si>
    <t>茅野市</t>
  </si>
  <si>
    <t>ｲｲﾔﾏｼ</t>
  </si>
  <si>
    <t>飯山市</t>
  </si>
  <si>
    <t>ｵｵﾏﾁｼ</t>
  </si>
  <si>
    <t>大町市</t>
  </si>
  <si>
    <t>ﾅｶﾉｼ</t>
  </si>
  <si>
    <t>中野市</t>
  </si>
  <si>
    <t>ｺﾏｶﾞﾈｼ</t>
  </si>
  <si>
    <t>駒ヶ根市</t>
  </si>
  <si>
    <t>ｲﾅｼ</t>
  </si>
  <si>
    <t>伊那市</t>
  </si>
  <si>
    <t>ｺﾓﾛｼ</t>
  </si>
  <si>
    <t>小諸市</t>
  </si>
  <si>
    <t>ｽｻﾞｶｼ</t>
  </si>
  <si>
    <t>須坂市</t>
  </si>
  <si>
    <t>ｽﾜｼ</t>
  </si>
  <si>
    <t>諏訪市</t>
  </si>
  <si>
    <t>ｲｲﾀﾞｼ</t>
  </si>
  <si>
    <t>飯田市</t>
  </si>
  <si>
    <t>ｵｶﾔｼ</t>
  </si>
  <si>
    <t>岡谷市</t>
  </si>
  <si>
    <t>ｳｴﾀﾞｼ</t>
  </si>
  <si>
    <t>上田市</t>
  </si>
  <si>
    <t>ﾏﾂﾓﾄｼ</t>
  </si>
  <si>
    <t>松本市</t>
  </si>
  <si>
    <t>ﾅｶﾞﾉｼ</t>
  </si>
  <si>
    <t>長野市</t>
  </si>
  <si>
    <t>ﾀﾊﾞﾔﾏﾑﾗ</t>
  </si>
  <si>
    <t>ﾔﾏﾅｼｹﾝ</t>
  </si>
  <si>
    <t>丹波山村</t>
  </si>
  <si>
    <t>山梨県</t>
  </si>
  <si>
    <t>ｺｽｹﾞﾑﾗ</t>
  </si>
  <si>
    <t>小菅村</t>
  </si>
  <si>
    <t>ﾌｼﾞｶﾜｸﾞﾁｺﾏﾁ</t>
  </si>
  <si>
    <t>富士河口湖町</t>
  </si>
  <si>
    <t>ﾅﾙｻﾜﾑﾗ</t>
  </si>
  <si>
    <t>鳴沢村</t>
  </si>
  <si>
    <t>ﾔﾏﾅｶｺﾑﾗ</t>
  </si>
  <si>
    <t>山中湖村</t>
  </si>
  <si>
    <t>ｵｼﾉﾑﾗ</t>
  </si>
  <si>
    <t>忍野村</t>
  </si>
  <si>
    <t>ﾆｼｶﾂﾗﾁｮｳ</t>
  </si>
  <si>
    <t>西桂町</t>
  </si>
  <si>
    <t>ﾄﾞｳｼﾑﾗ</t>
  </si>
  <si>
    <t>道志村</t>
  </si>
  <si>
    <t>ｼｮｳﾜﾁｮｳ</t>
  </si>
  <si>
    <t>昭和町</t>
  </si>
  <si>
    <t>ﾌｼﾞｶﾜﾁｮｳ</t>
  </si>
  <si>
    <t>富士川町</t>
  </si>
  <si>
    <t>ﾐﾉﾌﾞﾁｮｳ</t>
  </si>
  <si>
    <t>身延町</t>
  </si>
  <si>
    <t>ﾊﾔｶﾜﾁｮｳ</t>
  </si>
  <si>
    <t>早川町</t>
  </si>
  <si>
    <t>ｲﾁｶﾜﾐｻﾄﾁｮｳ</t>
  </si>
  <si>
    <t>市川三郷町</t>
  </si>
  <si>
    <t>ﾁｭｳｵｳｼ</t>
  </si>
  <si>
    <t>中央市</t>
  </si>
  <si>
    <t>ｺｳｼｭｳｼ</t>
  </si>
  <si>
    <t>甲州市</t>
  </si>
  <si>
    <t>ｳｴﾉﾊﾗｼ</t>
  </si>
  <si>
    <t>上野原市</t>
  </si>
  <si>
    <t>ﾌｴﾌｷｼ</t>
  </si>
  <si>
    <t>笛吹市</t>
  </si>
  <si>
    <t>ｶｲｼ</t>
  </si>
  <si>
    <t>甲斐市</t>
  </si>
  <si>
    <t>ﾎｸﾄｼ</t>
  </si>
  <si>
    <t>北杜市</t>
  </si>
  <si>
    <t>ﾐﾅﾐｱﾙﾌﾟｽｼ</t>
  </si>
  <si>
    <t>南アルプス市</t>
  </si>
  <si>
    <t>ﾆﾗｻｷｼ</t>
  </si>
  <si>
    <t>韮崎市</t>
  </si>
  <si>
    <t>ｵｵﾂｷｼ</t>
  </si>
  <si>
    <t>大月市</t>
  </si>
  <si>
    <t>ﾔﾏﾅｼｼ</t>
  </si>
  <si>
    <t>山梨市</t>
  </si>
  <si>
    <t>ﾂﾙｼ</t>
  </si>
  <si>
    <t>都留市</t>
  </si>
  <si>
    <t>ﾌｼﾞﾖｼﾀﾞｼ</t>
  </si>
  <si>
    <t>富士吉田市</t>
  </si>
  <si>
    <t>ｺｳﾌｼ</t>
  </si>
  <si>
    <t>甲府市</t>
  </si>
  <si>
    <t>ﾌｸｲｹﾝ</t>
  </si>
  <si>
    <t>若狭町</t>
  </si>
  <si>
    <t>福井県</t>
  </si>
  <si>
    <t>ｵｵｲﾁｮｳ</t>
  </si>
  <si>
    <t>おおい町</t>
  </si>
  <si>
    <t>ﾀｶﾊﾏﾁｮｳ</t>
  </si>
  <si>
    <t>高浜町</t>
  </si>
  <si>
    <t>ｴﾁｾﾞﾝﾁｮｳ</t>
  </si>
  <si>
    <t>越前町</t>
  </si>
  <si>
    <t>ﾐﾅﾐｴﾁｾﾞﾝﾁｮｳ</t>
  </si>
  <si>
    <t>南越前町</t>
  </si>
  <si>
    <t>ｴｲﾍｲｼﾞﾁｮｳ</t>
  </si>
  <si>
    <t>永平寺町</t>
  </si>
  <si>
    <t>坂井市</t>
  </si>
  <si>
    <t>ｴﾁｾﾞﾝｼ</t>
  </si>
  <si>
    <t>越前市</t>
  </si>
  <si>
    <t>ｱﾜﾗｼ</t>
  </si>
  <si>
    <t>あわら市</t>
  </si>
  <si>
    <t>ｻﾊﾞｴｼ</t>
  </si>
  <si>
    <t>鯖江市</t>
  </si>
  <si>
    <t>ｶﾂﾔﾏｼ</t>
  </si>
  <si>
    <t>勝山市</t>
  </si>
  <si>
    <t>ｵｵﾉｼ</t>
  </si>
  <si>
    <t>大野市</t>
  </si>
  <si>
    <t>ｵﾊﾞﾏｼ</t>
  </si>
  <si>
    <t>小浜市</t>
  </si>
  <si>
    <t>ﾂﾙｶﾞｼ</t>
  </si>
  <si>
    <t>敦賀市</t>
  </si>
  <si>
    <t>ﾌｸｲｼ</t>
  </si>
  <si>
    <t>福井市</t>
  </si>
  <si>
    <t>ﾉﾄﾁｮｳ</t>
  </si>
  <si>
    <t>ｲｼｶﾜｹﾝ</t>
  </si>
  <si>
    <t>能登町</t>
  </si>
  <si>
    <t>石川県</t>
  </si>
  <si>
    <t>ｱﾅﾐｽﾞﾏﾁ</t>
  </si>
  <si>
    <t>穴水町</t>
  </si>
  <si>
    <t>ﾅｶﾉﾄﾏﾁ</t>
  </si>
  <si>
    <t>中能登町</t>
  </si>
  <si>
    <t>ﾎｳﾀﾞﾂｼﾐｽﾞﾁｮｳ</t>
  </si>
  <si>
    <t>宝達志水町</t>
  </si>
  <si>
    <t>ｼｶﾏﾁ</t>
  </si>
  <si>
    <t>志賀町</t>
  </si>
  <si>
    <t>ｳﾁﾅﾀﾞﾏﾁ</t>
  </si>
  <si>
    <t>内灘町</t>
  </si>
  <si>
    <t>ﾂﾊﾞﾀﾏﾁ</t>
  </si>
  <si>
    <t>津幡町</t>
  </si>
  <si>
    <t>ｶﾜｷﾀﾏﾁ</t>
  </si>
  <si>
    <t>川北町</t>
  </si>
  <si>
    <t>ﾉﾉｲﾁｼ</t>
  </si>
  <si>
    <t>野々市市</t>
  </si>
  <si>
    <t>ﾉﾐｼ</t>
  </si>
  <si>
    <t>能美市</t>
  </si>
  <si>
    <t>ﾊｸｻﾝｼ</t>
  </si>
  <si>
    <t>白山市</t>
  </si>
  <si>
    <t>ｶﾎｸｼ</t>
  </si>
  <si>
    <t>かほく市</t>
  </si>
  <si>
    <t>ﾊｸｲｼ</t>
  </si>
  <si>
    <t>羽咋市</t>
  </si>
  <si>
    <t>ｶｶﾞｼ</t>
  </si>
  <si>
    <t>加賀市</t>
  </si>
  <si>
    <t>ｽｽﾞｼ</t>
  </si>
  <si>
    <t>珠洲市</t>
  </si>
  <si>
    <t>ﾜｼﾞﾏｼ</t>
  </si>
  <si>
    <t>輪島市</t>
  </si>
  <si>
    <t>ｺﾏﾂｼ</t>
  </si>
  <si>
    <t>小松市</t>
  </si>
  <si>
    <t>ﾅﾅｵｼ</t>
  </si>
  <si>
    <t>七尾市</t>
  </si>
  <si>
    <t>ｶﾅｻﾞﾜｼ</t>
  </si>
  <si>
    <t>金沢市</t>
  </si>
  <si>
    <t>ｱｻﾋﾏﾁ</t>
  </si>
  <si>
    <t>ﾄﾔﾏｹﾝ</t>
  </si>
  <si>
    <t>富山県</t>
  </si>
  <si>
    <t>入善町</t>
  </si>
  <si>
    <t>ﾀﾃﾔﾏﾏﾁ</t>
  </si>
  <si>
    <t>立山町</t>
  </si>
  <si>
    <t>ｶﾐｲﾁﾏﾁ</t>
  </si>
  <si>
    <t>上市町</t>
  </si>
  <si>
    <t>ﾌﾅﾊｼﾑﾗ</t>
  </si>
  <si>
    <t>舟橋村</t>
  </si>
  <si>
    <t>ｲﾐｽﾞｼ</t>
  </si>
  <si>
    <t>射水市</t>
  </si>
  <si>
    <t>ﾅﾝﾄｼ</t>
  </si>
  <si>
    <t>南砺市</t>
  </si>
  <si>
    <t>ｵﾔﾍﾞｼ</t>
  </si>
  <si>
    <t>小矢部市</t>
  </si>
  <si>
    <t>ﾄﾅﾐｼ</t>
  </si>
  <si>
    <t>砺波市</t>
  </si>
  <si>
    <t>ｸﾛﾍﾞｼ</t>
  </si>
  <si>
    <t>黒部市</t>
  </si>
  <si>
    <t>ﾅﾒﾘｶﾜｼ</t>
  </si>
  <si>
    <t>滑川市</t>
  </si>
  <si>
    <t>ﾋﾐｼ</t>
  </si>
  <si>
    <t>氷見市</t>
  </si>
  <si>
    <t>ｳｵﾂﾞｼ</t>
  </si>
  <si>
    <t>魚津市</t>
  </si>
  <si>
    <t>ﾀｶｵｶｼ</t>
  </si>
  <si>
    <t>高岡市</t>
  </si>
  <si>
    <t>ﾄﾔﾏｼ</t>
  </si>
  <si>
    <t>富山市</t>
  </si>
  <si>
    <t>ｱﾜｼﾏｳﾗﾑﾗ</t>
  </si>
  <si>
    <t>ﾆｲｶﾞﾀｹﾝ</t>
  </si>
  <si>
    <t>粟島浦村</t>
  </si>
  <si>
    <t>新潟県</t>
  </si>
  <si>
    <t>ｾｷｶﾜﾑﾗ</t>
  </si>
  <si>
    <t>関川村</t>
  </si>
  <si>
    <t>ｶﾘﾜﾑﾗ</t>
  </si>
  <si>
    <t>刈羽村</t>
  </si>
  <si>
    <t>ﾂﾅﾝﾏﾁ</t>
  </si>
  <si>
    <t>津南町</t>
  </si>
  <si>
    <t>ﾕｻﾞﾜﾏﾁ</t>
  </si>
  <si>
    <t>湯沢町</t>
  </si>
  <si>
    <t>ｲｽﾞﾓｻﾞｷﾏﾁ</t>
  </si>
  <si>
    <t>出雲崎町</t>
  </si>
  <si>
    <t>ｱｶﾞﾏﾁ</t>
  </si>
  <si>
    <t>阿賀町</t>
  </si>
  <si>
    <t>ﾀｶﾞﾐﾏﾁ</t>
  </si>
  <si>
    <t>田上町</t>
  </si>
  <si>
    <t>ﾔﾋｺﾑﾗ</t>
  </si>
  <si>
    <t>弥彦村</t>
  </si>
  <si>
    <t>ｾｲﾛｳﾏﾁ</t>
  </si>
  <si>
    <t>聖籠町</t>
  </si>
  <si>
    <t>ﾀｲﾅｲｼ</t>
  </si>
  <si>
    <t>胎内市</t>
  </si>
  <si>
    <t>ﾐﾅﾐｳｵﾇﾏｼ</t>
  </si>
  <si>
    <t>南魚沼市</t>
  </si>
  <si>
    <t>ｳｵﾇﾏｼ</t>
  </si>
  <si>
    <t>魚沼市</t>
  </si>
  <si>
    <t>ｻﾄﾞｼ</t>
  </si>
  <si>
    <t>佐渡市</t>
  </si>
  <si>
    <t>ｱｶﾞﾉｼ</t>
  </si>
  <si>
    <t>阿賀野市</t>
  </si>
  <si>
    <t>上越市</t>
  </si>
  <si>
    <t>ｺﾞｾﾝｼ</t>
  </si>
  <si>
    <t>五泉市</t>
  </si>
  <si>
    <t>ﾐｮｳｺｳｼ</t>
  </si>
  <si>
    <t>妙高市</t>
  </si>
  <si>
    <t>ｲﾄｲｶﾞﾜｼ</t>
  </si>
  <si>
    <t>糸魚川市</t>
  </si>
  <si>
    <t>ﾂﾊﾞﾒｼ</t>
  </si>
  <si>
    <t>燕市</t>
  </si>
  <si>
    <t>ﾑﾗｶﾐｼ</t>
  </si>
  <si>
    <t>村上市</t>
  </si>
  <si>
    <t>ﾐﾂｹｼ</t>
  </si>
  <si>
    <t>見附市</t>
  </si>
  <si>
    <t>ﾄｵｶﾏﾁｼ</t>
  </si>
  <si>
    <t>十日町市</t>
  </si>
  <si>
    <t>ｶﾓｼ</t>
  </si>
  <si>
    <t>加茂市</t>
  </si>
  <si>
    <t>ｵﾁﾞﾔｼ</t>
  </si>
  <si>
    <t>小千谷市</t>
  </si>
  <si>
    <t>ｼﾊﾞﾀｼ</t>
  </si>
  <si>
    <t>新発田市</t>
  </si>
  <si>
    <t>ｶｼﾜｻﾞｷｼ</t>
  </si>
  <si>
    <t>柏崎市</t>
  </si>
  <si>
    <t>三条市</t>
  </si>
  <si>
    <t>ﾅｶﾞｵｶｼ</t>
  </si>
  <si>
    <t>長岡市</t>
  </si>
  <si>
    <t>ﾆｲｶﾞﾀｼ</t>
  </si>
  <si>
    <t>新潟市</t>
  </si>
  <si>
    <t>ｷﾖｶﾜﾑﾗ</t>
  </si>
  <si>
    <t>ｶﾅｶﾞﾜｹﾝ</t>
  </si>
  <si>
    <t>清川村</t>
  </si>
  <si>
    <t>神奈川県</t>
  </si>
  <si>
    <t>ｱｲｶﾜﾏﾁ</t>
  </si>
  <si>
    <t>愛川町</t>
  </si>
  <si>
    <t>ﾕｶﾞﾜﾗﾏﾁ</t>
  </si>
  <si>
    <t>湯河原町</t>
  </si>
  <si>
    <t>ﾏﾅﾂﾙﾏﾁ</t>
  </si>
  <si>
    <t>真鶴町</t>
  </si>
  <si>
    <t>ﾊｺﾈﾏﾁ</t>
  </si>
  <si>
    <t>箱根町</t>
  </si>
  <si>
    <t>ｶｲｾｲﾏﾁ</t>
  </si>
  <si>
    <t>開成町</t>
  </si>
  <si>
    <t>ﾔﾏｷﾀﾏﾁ</t>
  </si>
  <si>
    <t>山北町</t>
  </si>
  <si>
    <t>ﾏﾂﾀﾞﾏﾁ</t>
  </si>
  <si>
    <t>松田町</t>
  </si>
  <si>
    <t>ｵｵｲﾏﾁ</t>
  </si>
  <si>
    <t>大井町</t>
  </si>
  <si>
    <t>ﾅｶｲﾏﾁ</t>
  </si>
  <si>
    <t>中井町</t>
  </si>
  <si>
    <t>ﾆﾉﾐﾔﾏﾁ</t>
  </si>
  <si>
    <t>二宮町</t>
  </si>
  <si>
    <t>ｵｵｲｿﾏﾁ</t>
  </si>
  <si>
    <t>大磯町</t>
  </si>
  <si>
    <t>ｻﾑｶﾜﾏﾁ</t>
  </si>
  <si>
    <t>寒川町</t>
  </si>
  <si>
    <t>ﾊﾔﾏﾏﾁ</t>
  </si>
  <si>
    <t>葉山町</t>
  </si>
  <si>
    <t>ｱﾔｾｼ</t>
  </si>
  <si>
    <t>綾瀬市</t>
  </si>
  <si>
    <t>ﾐﾅﾐｱｼｶﾞﾗｼ</t>
  </si>
  <si>
    <t>南足柄市</t>
  </si>
  <si>
    <t>ｻﾞﾏｼ</t>
  </si>
  <si>
    <t>座間市</t>
  </si>
  <si>
    <t>ｴﾋﾞﾅｼ</t>
  </si>
  <si>
    <t>海老名市</t>
  </si>
  <si>
    <t>ｲｾﾊﾗｼ</t>
  </si>
  <si>
    <t>伊勢原市</t>
  </si>
  <si>
    <t>ﾔﾏﾄｼ</t>
  </si>
  <si>
    <t>大和市</t>
  </si>
  <si>
    <t>ｱﾂｷﾞｼ</t>
  </si>
  <si>
    <t>厚木市</t>
  </si>
  <si>
    <t>ﾊﾀﾞﾉｼ</t>
  </si>
  <si>
    <t>秦野市</t>
  </si>
  <si>
    <t>ﾐｳﾗｼ</t>
  </si>
  <si>
    <t>三浦市</t>
  </si>
  <si>
    <t>ｽﾞｼｼ</t>
  </si>
  <si>
    <t>逗子市</t>
  </si>
  <si>
    <t>ﾁｶﾞｻｷｼ</t>
  </si>
  <si>
    <t>茅ヶ崎市</t>
  </si>
  <si>
    <t>ｵﾀﾞﾜﾗｼ</t>
  </si>
  <si>
    <t>小田原市</t>
  </si>
  <si>
    <t>ﾌｼﾞｻﾜｼ</t>
  </si>
  <si>
    <t>藤沢市</t>
  </si>
  <si>
    <t>ｶﾏｸﾗｼ</t>
  </si>
  <si>
    <t>鎌倉市</t>
  </si>
  <si>
    <t>ﾋﾗﾂｶｼ</t>
  </si>
  <si>
    <t>平塚市</t>
  </si>
  <si>
    <t>ﾖｺｽｶｼ</t>
  </si>
  <si>
    <t>横須賀市</t>
  </si>
  <si>
    <t>ｻｶﾞﾐﾊﾗｼ</t>
  </si>
  <si>
    <t>相模原市</t>
  </si>
  <si>
    <t>ｶﾜｻｷｼ</t>
  </si>
  <si>
    <t>川崎市</t>
  </si>
  <si>
    <t>ﾖｺﾊﾏｼ</t>
  </si>
  <si>
    <t>横浜市</t>
  </si>
  <si>
    <t>ｵｶﾞｻﾜﾗﾑﾗ</t>
  </si>
  <si>
    <t>ﾄｳｷｮｳﾄ</t>
  </si>
  <si>
    <t>小笠原村</t>
  </si>
  <si>
    <t>東京都</t>
  </si>
  <si>
    <t>ｱｵｶﾞｼﾏﾑﾗ</t>
  </si>
  <si>
    <t>青ヶ島村</t>
  </si>
  <si>
    <t>八丈町</t>
  </si>
  <si>
    <t>ﾐｸﾗｼﾞﾏﾑﾗ</t>
  </si>
  <si>
    <t>御蔵島村</t>
  </si>
  <si>
    <t>ﾐﾔｹﾑﾗ</t>
  </si>
  <si>
    <t>三宅村</t>
  </si>
  <si>
    <t>ｺｳﾂﾞｼﾏﾑﾗ</t>
  </si>
  <si>
    <t>神津島村</t>
  </si>
  <si>
    <t>ﾆｲｼﾞﾏﾑﾗ</t>
  </si>
  <si>
    <t>新島村</t>
  </si>
  <si>
    <t>利島村</t>
  </si>
  <si>
    <t>ｵｵｼﾏﾏﾁ</t>
  </si>
  <si>
    <t>大島町</t>
  </si>
  <si>
    <t>ｵｸﾀﾏﾏﾁ</t>
  </si>
  <si>
    <t>奥多摩町</t>
  </si>
  <si>
    <t>ﾋﾉﾊﾗﾑﾗ</t>
  </si>
  <si>
    <t>檜原村</t>
  </si>
  <si>
    <t>ﾋﾉﾃﾞﾏﾁ</t>
  </si>
  <si>
    <t>日の出町</t>
  </si>
  <si>
    <t>ﾐｽﾞﾎﾏﾁ</t>
  </si>
  <si>
    <t>瑞穂町</t>
  </si>
  <si>
    <t>西東京市</t>
  </si>
  <si>
    <t>ｱｷﾙﾉｼ</t>
  </si>
  <si>
    <t>あきる野市</t>
  </si>
  <si>
    <t>ﾊﾑﾗｼ</t>
  </si>
  <si>
    <t>羽村市</t>
  </si>
  <si>
    <t>ｲﾅｷﾞｼ</t>
  </si>
  <si>
    <t>稲城市</t>
  </si>
  <si>
    <t>ﾀﾏｼ</t>
  </si>
  <si>
    <t>多摩市</t>
  </si>
  <si>
    <t>ﾑｻｼﾑﾗﾔﾏｼ</t>
  </si>
  <si>
    <t>武蔵村山市</t>
  </si>
  <si>
    <t>ﾋｶﾞｼｸﾙﾒｼ</t>
  </si>
  <si>
    <t>東久留米市</t>
  </si>
  <si>
    <t>ｷﾖｾｼ</t>
  </si>
  <si>
    <t>清瀬市</t>
  </si>
  <si>
    <t>ﾋｶﾞｼﾔﾏﾄｼ</t>
  </si>
  <si>
    <t>東大和市</t>
  </si>
  <si>
    <t>ｺﾏｴｼ</t>
  </si>
  <si>
    <t>狛江市</t>
  </si>
  <si>
    <t>福生市</t>
  </si>
  <si>
    <t>ｸﾆﾀﾁｼ</t>
  </si>
  <si>
    <t>国立市</t>
  </si>
  <si>
    <t>ｺｸﾌﾞﾝｼﾞｼ</t>
  </si>
  <si>
    <t>国分寺市</t>
  </si>
  <si>
    <t>ﾋｶﾞｼﾑﾗﾔﾏｼ</t>
  </si>
  <si>
    <t>東村山市</t>
  </si>
  <si>
    <t>ﾋﾉｼ</t>
  </si>
  <si>
    <t>日野市</t>
  </si>
  <si>
    <t>ｺﾀﾞｲﾗｼ</t>
  </si>
  <si>
    <t>小平市</t>
  </si>
  <si>
    <t>ｺｶﾞﾈｲｼ</t>
  </si>
  <si>
    <t>小金井市</t>
  </si>
  <si>
    <t>ﾏﾁﾀﾞｼ</t>
  </si>
  <si>
    <t>町田市</t>
  </si>
  <si>
    <t>ﾁｮｳﾌｼ</t>
  </si>
  <si>
    <t>調布市</t>
  </si>
  <si>
    <t>ｱｷｼﾏｼ</t>
  </si>
  <si>
    <t>昭島市</t>
  </si>
  <si>
    <t>ｵｳﾒｼ</t>
  </si>
  <si>
    <t>青梅市</t>
  </si>
  <si>
    <t>ﾐﾀｶｼ</t>
  </si>
  <si>
    <t>三鷹市</t>
  </si>
  <si>
    <t>ﾑｻｼﾉｼ</t>
  </si>
  <si>
    <t>武蔵野市</t>
  </si>
  <si>
    <t>ﾀﾁｶﾜｼ</t>
  </si>
  <si>
    <t>立川市</t>
  </si>
  <si>
    <t>ﾊﾁｵｳｼﾞｼ</t>
  </si>
  <si>
    <t>八王子市</t>
  </si>
  <si>
    <t>ｴﾄﾞｶﾞﾜｸ</t>
  </si>
  <si>
    <t>江戸川区</t>
  </si>
  <si>
    <t>ｶﾂｼｶｸ</t>
  </si>
  <si>
    <t>葛飾区</t>
  </si>
  <si>
    <t>ｱﾀﾞﾁｸ</t>
  </si>
  <si>
    <t>足立区</t>
  </si>
  <si>
    <t>ﾈﾘﾏｸ</t>
  </si>
  <si>
    <t>練馬区</t>
  </si>
  <si>
    <t>ｲﾀﾊﾞｼｸ</t>
  </si>
  <si>
    <t>板橋区</t>
  </si>
  <si>
    <t>ｱﾗｶﾜｸ</t>
  </si>
  <si>
    <t>荒川区</t>
  </si>
  <si>
    <t>ｷﾀｸ</t>
  </si>
  <si>
    <t>北区</t>
  </si>
  <si>
    <t>ﾄｼﾏｸ</t>
  </si>
  <si>
    <t>豊島区</t>
  </si>
  <si>
    <t>ｽｷﾞﾅﾐｸ</t>
  </si>
  <si>
    <t>杉並区</t>
  </si>
  <si>
    <t>ﾅｶﾉｸ</t>
  </si>
  <si>
    <t>中野区</t>
  </si>
  <si>
    <t>ｼﾌﾞﾔｸ</t>
  </si>
  <si>
    <t>渋谷区</t>
  </si>
  <si>
    <t>ｾﾀｶﾞﾔｸ</t>
  </si>
  <si>
    <t>世田谷区</t>
  </si>
  <si>
    <t>ｵｵﾀｸ</t>
  </si>
  <si>
    <t>大田区</t>
  </si>
  <si>
    <t>ﾒｸﾞﾛｸ</t>
  </si>
  <si>
    <t>目黒区</t>
  </si>
  <si>
    <t>ｼﾅｶﾞﾜｸ</t>
  </si>
  <si>
    <t>品川区</t>
  </si>
  <si>
    <t>ｺｳﾄｳｸ</t>
  </si>
  <si>
    <t>江東区</t>
  </si>
  <si>
    <t>ｽﾐﾀﾞｸ</t>
  </si>
  <si>
    <t>墨田区</t>
  </si>
  <si>
    <t>ﾀｲﾄｳｸ</t>
  </si>
  <si>
    <t>台東区</t>
  </si>
  <si>
    <t>文京区</t>
  </si>
  <si>
    <t>新宿区</t>
  </si>
  <si>
    <t>ﾐﾅﾄｸ</t>
  </si>
  <si>
    <t>港区</t>
  </si>
  <si>
    <t>ﾁｭｳｵｳｸ</t>
  </si>
  <si>
    <t>中央区</t>
  </si>
  <si>
    <t>ﾁﾖﾀﾞｸ</t>
  </si>
  <si>
    <t>千代田区</t>
  </si>
  <si>
    <t>ｷﾖﾅﾝﾏﾁ</t>
  </si>
  <si>
    <t>ﾁﾊﾞｹﾝ</t>
  </si>
  <si>
    <t>鋸南町</t>
  </si>
  <si>
    <t>千葉県</t>
  </si>
  <si>
    <t>ｵﾝｼﾞﾕｸﾏﾁ</t>
  </si>
  <si>
    <t>御宿町</t>
  </si>
  <si>
    <t>ｵｵﾀｷﾏﾁ</t>
  </si>
  <si>
    <t>大多喜町</t>
  </si>
  <si>
    <t>ﾁｮｳﾅﾝﾏﾁ</t>
  </si>
  <si>
    <t>長南町</t>
  </si>
  <si>
    <t>ﾅｶﾞﾗﾏﾁ</t>
  </si>
  <si>
    <t>長柄町</t>
  </si>
  <si>
    <t>ｼﾗｺﾏﾁ</t>
  </si>
  <si>
    <t>白子町</t>
  </si>
  <si>
    <t>ﾁｮｳｾｲﾑﾗ</t>
  </si>
  <si>
    <t>長生村</t>
  </si>
  <si>
    <t>ﾑﾂｻﾞﾜﾏﾁ</t>
  </si>
  <si>
    <t>睦沢町</t>
  </si>
  <si>
    <t>ｲﾁﾉﾐﾔﾏﾁ</t>
  </si>
  <si>
    <t>一宮町</t>
  </si>
  <si>
    <t>ﾖｺｼﾊﾞﾋｶﾘﾏﾁ</t>
  </si>
  <si>
    <t>横芝光町</t>
  </si>
  <si>
    <t>ｼﾊﾞﾔﾏﾏﾁ</t>
  </si>
  <si>
    <t>芝山町</t>
  </si>
  <si>
    <t>ｸｼﾞﾕｳｸﾘﾏﾁ</t>
  </si>
  <si>
    <t>九十九里町</t>
  </si>
  <si>
    <t>ﾄｳﾉｼｮｳﾏﾁ</t>
  </si>
  <si>
    <t>東庄町</t>
  </si>
  <si>
    <t>ﾀｺﾏﾁ</t>
  </si>
  <si>
    <t>多古町</t>
  </si>
  <si>
    <t>ｺｳｻﾞｷﾏﾁ</t>
  </si>
  <si>
    <t>神崎町</t>
  </si>
  <si>
    <t>ｻｶｴﾏﾁ</t>
  </si>
  <si>
    <t>栄町</t>
  </si>
  <si>
    <t>ｼｽｲﾏﾁ</t>
  </si>
  <si>
    <t>酒々井町</t>
  </si>
  <si>
    <t>ｲｽﾐｼ</t>
  </si>
  <si>
    <t>いすみ市</t>
  </si>
  <si>
    <t>ｻﾝﾑｼ</t>
  </si>
  <si>
    <t>山武市</t>
  </si>
  <si>
    <t>ｶﾄﾘｼ</t>
  </si>
  <si>
    <t>香取市</t>
  </si>
  <si>
    <t>ｿｳｻｼ</t>
  </si>
  <si>
    <t>匝瑳市</t>
  </si>
  <si>
    <t>ﾐﾅﾐﾎﾞｳｿｳｼ</t>
  </si>
  <si>
    <t>南房総市</t>
  </si>
  <si>
    <t>ﾄﾐｻﾄｼ</t>
  </si>
  <si>
    <t>富里市</t>
  </si>
  <si>
    <t>ｼﾛｲｼ</t>
  </si>
  <si>
    <t>白井市</t>
  </si>
  <si>
    <t>ｲﾝｻﾞｲｼ</t>
  </si>
  <si>
    <t>印西市</t>
  </si>
  <si>
    <t>ﾔﾁﾏﾀｼ</t>
  </si>
  <si>
    <t>八街市</t>
  </si>
  <si>
    <t>ｿﾃﾞｶﾞｳﾗｼ</t>
  </si>
  <si>
    <t>袖ケ浦市</t>
  </si>
  <si>
    <t>ﾖﾂｶｲﾄﾞｳｼ</t>
  </si>
  <si>
    <t>四街道市</t>
  </si>
  <si>
    <t>ｳﾗﾔｽｼ</t>
  </si>
  <si>
    <t>浦安市</t>
  </si>
  <si>
    <t>富津市</t>
  </si>
  <si>
    <t>ｷﾐﾂｼ</t>
  </si>
  <si>
    <t>君津市</t>
  </si>
  <si>
    <t>ｶﾏｶﾞﾔｼ</t>
  </si>
  <si>
    <t>鎌ケ谷市</t>
  </si>
  <si>
    <t>ｶﾓｶﾞﾜｼ</t>
  </si>
  <si>
    <t>鴨川市</t>
  </si>
  <si>
    <t>ｱﾋﾞｺｼ</t>
  </si>
  <si>
    <t>我孫子市</t>
  </si>
  <si>
    <t>ﾔﾁﾖｼ</t>
  </si>
  <si>
    <t>八千代市</t>
  </si>
  <si>
    <t>ﾅｶﾞﾚﾔﾏｼ</t>
  </si>
  <si>
    <t>流山市</t>
  </si>
  <si>
    <t>ｲﾁﾊﾗｼ</t>
  </si>
  <si>
    <t>市原市</t>
  </si>
  <si>
    <t>ｶﾂｳﾗｼ</t>
  </si>
  <si>
    <t>勝浦市</t>
  </si>
  <si>
    <t>ｶｼﾜｼ</t>
  </si>
  <si>
    <t>柏市</t>
  </si>
  <si>
    <t>ﾅﾗｼﾉｼ</t>
  </si>
  <si>
    <t>習志野市</t>
  </si>
  <si>
    <t>ｱｻﾋｼ</t>
  </si>
  <si>
    <t>旭市</t>
  </si>
  <si>
    <t>ﾄｳｶﾞﾈｼ</t>
  </si>
  <si>
    <t>東金市</t>
  </si>
  <si>
    <t>ｻｸﾗｼ</t>
  </si>
  <si>
    <t>佐倉市</t>
  </si>
  <si>
    <t>ﾅﾘﾀｼ</t>
  </si>
  <si>
    <t>成田市</t>
  </si>
  <si>
    <t>ﾓﾊﾞﾗｼ</t>
  </si>
  <si>
    <t>茂原市</t>
  </si>
  <si>
    <t>ﾉﾀﾞｼ</t>
  </si>
  <si>
    <t>野田市</t>
  </si>
  <si>
    <t>ﾏﾂﾄﾞｼ</t>
  </si>
  <si>
    <t>松戸市</t>
  </si>
  <si>
    <t>ｷｻﾗﾂﾞｼ</t>
  </si>
  <si>
    <t>木更津市</t>
  </si>
  <si>
    <t>ﾀﾃﾔﾏｼ</t>
  </si>
  <si>
    <t>館山市</t>
  </si>
  <si>
    <t>ﾌﾅﾊﾞｼｼ</t>
  </si>
  <si>
    <t>船橋市</t>
  </si>
  <si>
    <t>ｲﾁｶﾜｼ</t>
  </si>
  <si>
    <t>市川市</t>
  </si>
  <si>
    <t>ﾁｮｳｼｼ</t>
  </si>
  <si>
    <t>銚子市</t>
  </si>
  <si>
    <t>ﾁﾊﾞｼ</t>
  </si>
  <si>
    <t>千葉市</t>
  </si>
  <si>
    <t>ﾏﾂﾌﾞｼﾏﾁ</t>
  </si>
  <si>
    <t>ｻｲﾀﾏｹﾝ</t>
  </si>
  <si>
    <t>松伏町</t>
  </si>
  <si>
    <t>埼玉県</t>
  </si>
  <si>
    <t>ｽｷﾞﾄﾏﾁ</t>
  </si>
  <si>
    <t>杉戸町</t>
  </si>
  <si>
    <t>ﾐﾔｼﾛﾏﾁ</t>
  </si>
  <si>
    <t>宮代町</t>
  </si>
  <si>
    <t>ﾖﾘｲﾏﾁ</t>
  </si>
  <si>
    <t>寄居町</t>
  </si>
  <si>
    <t>ｶﾐｻﾄﾏﾁ</t>
  </si>
  <si>
    <t>上里町</t>
  </si>
  <si>
    <t>ｶﾐｶﾜﾏﾁ</t>
  </si>
  <si>
    <t>神川町</t>
  </si>
  <si>
    <t>ﾋｶﾞｼﾁﾁﾌﾞﾑﾗ</t>
  </si>
  <si>
    <t>東秩父村</t>
  </si>
  <si>
    <t>ｵｶﾞﾉﾏﾁ</t>
  </si>
  <si>
    <t>小鹿野町</t>
  </si>
  <si>
    <t>ﾅｶﾞﾄﾛﾏﾁ</t>
  </si>
  <si>
    <t>長瀞町</t>
  </si>
  <si>
    <t>ﾐﾅﾉﾏﾁ</t>
  </si>
  <si>
    <t>皆野町</t>
  </si>
  <si>
    <t>ﾖｺｾﾞﾏﾁ</t>
  </si>
  <si>
    <t>横瀬町</t>
  </si>
  <si>
    <t>ﾄｷｶﾞﾜﾏﾁ</t>
  </si>
  <si>
    <t>ときがわ町</t>
  </si>
  <si>
    <t>ﾊﾄﾔﾏﾏﾁ</t>
  </si>
  <si>
    <t>鳩山町</t>
  </si>
  <si>
    <t>ﾖｼﾐﾏﾁ</t>
  </si>
  <si>
    <t>吉見町</t>
  </si>
  <si>
    <t>ｶﾜｼﾞﾏﾏﾁ</t>
  </si>
  <si>
    <t>川島町</t>
  </si>
  <si>
    <t>ｵｶﾞﾜﾏﾁ</t>
  </si>
  <si>
    <t>小川町</t>
  </si>
  <si>
    <t>ﾗﾝｻﾞﾝﾏﾁ</t>
  </si>
  <si>
    <t>嵐山町</t>
  </si>
  <si>
    <t>ﾅﾒｶﾞﾜﾏﾁ</t>
  </si>
  <si>
    <t>滑川町</t>
  </si>
  <si>
    <t>ｵｺﾞｾﾏﾁ</t>
  </si>
  <si>
    <t>越生町</t>
  </si>
  <si>
    <t>ﾓﾛﾔﾏﾏﾁ</t>
  </si>
  <si>
    <t>毛呂山町</t>
  </si>
  <si>
    <t>ﾐﾖｼﾏﾁ</t>
  </si>
  <si>
    <t>三芳町</t>
  </si>
  <si>
    <t>ｲﾅﾏﾁ</t>
  </si>
  <si>
    <t>伊奈町</t>
  </si>
  <si>
    <t>ﾌｼﾞﾐﾉｼ</t>
  </si>
  <si>
    <t>ふじみ野市</t>
  </si>
  <si>
    <t>ﾖｼｶﾜｼ</t>
  </si>
  <si>
    <t>吉川市</t>
  </si>
  <si>
    <t>ﾋﾀﾞｶｼ</t>
  </si>
  <si>
    <t>日高市</t>
  </si>
  <si>
    <t>ﾂﾙｶﾞｼﾏｼ</t>
  </si>
  <si>
    <t>鶴ヶ島市</t>
  </si>
  <si>
    <t>幸手市</t>
  </si>
  <si>
    <t>ｻｶﾄﾞｼ</t>
  </si>
  <si>
    <t>坂戸市</t>
  </si>
  <si>
    <t>ﾊｽﾀﾞｼ</t>
  </si>
  <si>
    <t>蓮田市</t>
  </si>
  <si>
    <t>ﾐｻﾄｼ</t>
  </si>
  <si>
    <t>三郷市</t>
  </si>
  <si>
    <t>ﾌｼﾞﾐｼ</t>
  </si>
  <si>
    <t>富士見市</t>
  </si>
  <si>
    <t>ﾔｼｵｼ</t>
  </si>
  <si>
    <t>八潮市</t>
  </si>
  <si>
    <t>ｷﾀﾓﾄｼ</t>
  </si>
  <si>
    <t>北本市</t>
  </si>
  <si>
    <t>ｸｷｼ</t>
  </si>
  <si>
    <t>久喜市</t>
  </si>
  <si>
    <t>ｵｹｶﾞﾜｼ</t>
  </si>
  <si>
    <t>桶川市</t>
  </si>
  <si>
    <t>ﾆｲｻﾞｼ</t>
  </si>
  <si>
    <t>新座市</t>
  </si>
  <si>
    <t>ﾜｺｳｼ</t>
  </si>
  <si>
    <t>和光市</t>
  </si>
  <si>
    <t>ｼｷｼ</t>
  </si>
  <si>
    <t>志木市</t>
  </si>
  <si>
    <t>ｱｻｶｼ</t>
  </si>
  <si>
    <t>朝霞市</t>
  </si>
  <si>
    <t>ｲﾙﾏｼ</t>
  </si>
  <si>
    <t>入間市</t>
  </si>
  <si>
    <t>ﾄﾀﾞｼ</t>
  </si>
  <si>
    <t>戸田市</t>
  </si>
  <si>
    <t>ﾜﾗﾋﾞｼ</t>
  </si>
  <si>
    <t>蕨市</t>
  </si>
  <si>
    <t>ｺｼｶﾞﾔｼ</t>
  </si>
  <si>
    <t>越谷市</t>
  </si>
  <si>
    <t>ｿｳｶｼ</t>
  </si>
  <si>
    <t>草加市</t>
  </si>
  <si>
    <t>ｱｹﾞｵｼ</t>
  </si>
  <si>
    <t>上尾市</t>
  </si>
  <si>
    <t>ﾌｶﾔｼ</t>
  </si>
  <si>
    <t>深谷市</t>
  </si>
  <si>
    <t>ｺｳﾉｽｼ</t>
  </si>
  <si>
    <t>鴻巣市</t>
  </si>
  <si>
    <t>ﾊﾆﾕｳｼ</t>
  </si>
  <si>
    <t>羽生市</t>
  </si>
  <si>
    <t>ｻﾔﾏｼ</t>
  </si>
  <si>
    <t>狭山市</t>
  </si>
  <si>
    <t>ｶｽｶﾍﾞｼ</t>
  </si>
  <si>
    <t>春日部市</t>
  </si>
  <si>
    <t>ﾋｶﾞｼﾏﾂﾔﾏｼ</t>
  </si>
  <si>
    <t>東松山市</t>
  </si>
  <si>
    <t>ﾎﾝｼﾞﾖｳｼ</t>
  </si>
  <si>
    <t>本庄市</t>
  </si>
  <si>
    <t>ｶｿﾞｼ</t>
  </si>
  <si>
    <t>加須市</t>
  </si>
  <si>
    <t>ﾊﾝﾉｳｼ</t>
  </si>
  <si>
    <t>飯能市</t>
  </si>
  <si>
    <t>ﾄｺﾛｻﾞﾜｼ</t>
  </si>
  <si>
    <t>所沢市</t>
  </si>
  <si>
    <t>ﾁﾁﾌﾞｼ</t>
  </si>
  <si>
    <t>秩父市</t>
  </si>
  <si>
    <t>ｷﾞﾖｳﾀﾞｼ</t>
  </si>
  <si>
    <t>行田市</t>
  </si>
  <si>
    <t>ｶﾜｸﾞﾁｼ</t>
  </si>
  <si>
    <t>川口市</t>
  </si>
  <si>
    <t>ｸﾏｶﾞﾔｼ</t>
  </si>
  <si>
    <t>熊谷市</t>
  </si>
  <si>
    <t>ｶﾜｺﾞｴｼ</t>
  </si>
  <si>
    <t>川越市</t>
  </si>
  <si>
    <t>ｻｲﾀﾏｼ</t>
  </si>
  <si>
    <t>さいたま市</t>
  </si>
  <si>
    <t>ｵｳﾗﾏﾁ</t>
  </si>
  <si>
    <t>ｸﾞﾝﾏｹﾝ</t>
  </si>
  <si>
    <t>邑楽町</t>
  </si>
  <si>
    <t>群馬県</t>
  </si>
  <si>
    <t>ｵｵｲｽﾞﾐﾏﾁ</t>
  </si>
  <si>
    <t>大泉町</t>
  </si>
  <si>
    <t>ﾁﾖﾀﾞﾏﾁ</t>
  </si>
  <si>
    <t>千代田町</t>
  </si>
  <si>
    <t>ﾒｲﾜﾏﾁ</t>
  </si>
  <si>
    <t>ｲﾀｸﾗﾏﾁ</t>
  </si>
  <si>
    <t>板倉町</t>
  </si>
  <si>
    <t>ﾀﾏﾑﾗﾏﾁ</t>
  </si>
  <si>
    <t>玉村町</t>
  </si>
  <si>
    <t>ﾐﾅｶﾐﾏﾁ</t>
  </si>
  <si>
    <t>みなかみ町</t>
  </si>
  <si>
    <t>ｼｮｳﾜﾑﾗ</t>
  </si>
  <si>
    <t>昭和村</t>
  </si>
  <si>
    <t>ｶﾜﾊﾞﾑﾗ</t>
  </si>
  <si>
    <t>川場村</t>
  </si>
  <si>
    <t>ｶﾀｼﾅﾑﾗ</t>
  </si>
  <si>
    <t>片品村</t>
  </si>
  <si>
    <t>東吾妻町</t>
  </si>
  <si>
    <t>ｸｻﾂﾏﾁ</t>
  </si>
  <si>
    <t>草津町</t>
  </si>
  <si>
    <t>ﾂﾏｺﾞｲﾑﾗ</t>
  </si>
  <si>
    <t>嬬恋村</t>
  </si>
  <si>
    <t>ﾅｶﾞﾉﾊﾗﾏﾁ</t>
  </si>
  <si>
    <t>長野原町</t>
  </si>
  <si>
    <t>ﾅｶﾉｼﾞﾖｳﾏﾁ</t>
  </si>
  <si>
    <t>中之条町</t>
  </si>
  <si>
    <t>ｶﾝﾗﾏﾁ</t>
  </si>
  <si>
    <t>甘楽町</t>
  </si>
  <si>
    <t>ﾅﾝﾓｸﾑﾗ</t>
  </si>
  <si>
    <t>ｼﾓﾆﾀﾏﾁ</t>
  </si>
  <si>
    <t>下仁田町</t>
  </si>
  <si>
    <t>ｶﾝﾅﾏﾁ</t>
  </si>
  <si>
    <t>神流町</t>
  </si>
  <si>
    <t>ｳｴﾉﾑﾗ</t>
  </si>
  <si>
    <t>上野村</t>
  </si>
  <si>
    <t>ﾖｼｵｶﾏﾁ</t>
  </si>
  <si>
    <t>吉岡町</t>
  </si>
  <si>
    <t>ｼﾝﾄｳﾑﾗ</t>
  </si>
  <si>
    <t>榛東村</t>
  </si>
  <si>
    <t>ﾐﾄﾞﾘｼ</t>
  </si>
  <si>
    <t>みどり市</t>
  </si>
  <si>
    <t>ｱﾝﾅｶｼ</t>
  </si>
  <si>
    <t>安中市</t>
  </si>
  <si>
    <t>ﾄﾐｵｶｼ</t>
  </si>
  <si>
    <t>富岡市</t>
  </si>
  <si>
    <t>ﾌｼﾞｵｶｼ</t>
  </si>
  <si>
    <t>藤岡市</t>
  </si>
  <si>
    <t>ｼﾌﾞｶﾜｼ</t>
  </si>
  <si>
    <t>渋川市</t>
  </si>
  <si>
    <t>ﾀﾃﾊﾞﾔｼｼ</t>
  </si>
  <si>
    <t>館林市</t>
  </si>
  <si>
    <t>ﾇﾏﾀｼ</t>
  </si>
  <si>
    <t>沼田市</t>
  </si>
  <si>
    <t>ｵｵﾀｼ</t>
  </si>
  <si>
    <t>太田市</t>
  </si>
  <si>
    <t>ｲｾｻｷｼ</t>
  </si>
  <si>
    <t>伊勢崎市</t>
  </si>
  <si>
    <t>ｷﾘｭｳｼ</t>
  </si>
  <si>
    <t>桐生市</t>
  </si>
  <si>
    <t>ﾀｶｻｷｼ</t>
  </si>
  <si>
    <t>高崎市</t>
  </si>
  <si>
    <t>ﾏｴﾊﾞｼｼ</t>
  </si>
  <si>
    <t>前橋市</t>
  </si>
  <si>
    <t>ﾅｶｶﾞﾜﾏﾁ</t>
  </si>
  <si>
    <t>ﾄﾁｷﾞｹﾝ</t>
  </si>
  <si>
    <t>那珂川町</t>
  </si>
  <si>
    <t>栃木県</t>
  </si>
  <si>
    <t>ﾅｽﾏﾁ</t>
  </si>
  <si>
    <t>那須町</t>
  </si>
  <si>
    <t>ﾀｶﾈｻﾞﾜﾏﾁ</t>
  </si>
  <si>
    <t>高根沢町</t>
  </si>
  <si>
    <t>ｼｵﾔﾏﾁ</t>
  </si>
  <si>
    <t>塩谷町</t>
  </si>
  <si>
    <t>ﾉｷﾞﾏﾁ</t>
  </si>
  <si>
    <t>野木町</t>
  </si>
  <si>
    <t>ﾐﾌﾞﾏﾁ</t>
  </si>
  <si>
    <t>壬生町</t>
  </si>
  <si>
    <t>ﾊｶﾞﾏﾁ</t>
  </si>
  <si>
    <t>芳賀町</t>
  </si>
  <si>
    <t>ｲﾁｶｲﾏﾁ</t>
  </si>
  <si>
    <t>市貝町</t>
  </si>
  <si>
    <t>茂木町</t>
  </si>
  <si>
    <t>ﾏｼｺﾏﾁ</t>
  </si>
  <si>
    <t>益子町</t>
  </si>
  <si>
    <t>ｶﾐﾉｶﾜﾏﾁ</t>
  </si>
  <si>
    <t>上三川町</t>
  </si>
  <si>
    <t>ｼﾓﾂｹｼ</t>
  </si>
  <si>
    <t>下野市</t>
  </si>
  <si>
    <t>ﾅｽｶﾗｽﾔﾏｼ</t>
  </si>
  <si>
    <t>那須烏山市</t>
  </si>
  <si>
    <t>さくら市</t>
  </si>
  <si>
    <t>ﾅｽｼｵﾊﾞﾗｼ</t>
  </si>
  <si>
    <t>那須塩原市</t>
  </si>
  <si>
    <t>ﾔｲﾀｼ</t>
  </si>
  <si>
    <t>矢板市</t>
  </si>
  <si>
    <t>ｵｵﾀﾜﾗｼ</t>
  </si>
  <si>
    <t>大田原市</t>
  </si>
  <si>
    <t>ﾓｵｶｼ</t>
  </si>
  <si>
    <t>真岡市</t>
  </si>
  <si>
    <t>ｵﾔﾏｼ</t>
  </si>
  <si>
    <t>小山市</t>
  </si>
  <si>
    <t>ﾆｯｺｳｼ</t>
  </si>
  <si>
    <t>日光市</t>
  </si>
  <si>
    <t>ｶﾇﾏｼ</t>
  </si>
  <si>
    <t>鹿沼市</t>
  </si>
  <si>
    <t>ｻﾉｼ</t>
  </si>
  <si>
    <t>佐野市</t>
  </si>
  <si>
    <t>ﾄﾁｷﾞｼ</t>
  </si>
  <si>
    <t>栃木市</t>
  </si>
  <si>
    <t>ｱｼｶｶﾞｼ</t>
  </si>
  <si>
    <t>足利市</t>
  </si>
  <si>
    <t>ｳﾂﾉﾐﾔｼ</t>
  </si>
  <si>
    <t>宇都宮市</t>
  </si>
  <si>
    <t>ﾄﾈﾏﾁ</t>
  </si>
  <si>
    <t>ｲﾊﾞﾗｷｹﾝ</t>
  </si>
  <si>
    <t>利根町</t>
  </si>
  <si>
    <t>茨城県</t>
  </si>
  <si>
    <t>ｻｶｲﾏﾁ</t>
  </si>
  <si>
    <t>境町</t>
  </si>
  <si>
    <t>ｺﾞｶﾏﾁ</t>
  </si>
  <si>
    <t>五霞町</t>
  </si>
  <si>
    <t>ﾔﾁﾖﾏﾁ</t>
  </si>
  <si>
    <t>八千代町</t>
  </si>
  <si>
    <t>ｶﾜﾁﾏﾁ</t>
  </si>
  <si>
    <t>河内町</t>
  </si>
  <si>
    <t>ｱﾐﾏﾁ</t>
  </si>
  <si>
    <t>阿見町</t>
  </si>
  <si>
    <t>ﾐﾎﾑﾗ</t>
  </si>
  <si>
    <t>美浦村</t>
  </si>
  <si>
    <t>ﾀﾞｲｺﾞﾏﾁ</t>
  </si>
  <si>
    <t>大子町</t>
  </si>
  <si>
    <t>ﾄｳｶｲﾑﾗ</t>
  </si>
  <si>
    <t>東海村</t>
  </si>
  <si>
    <t>ｼﾛｻﾄﾏﾁ</t>
  </si>
  <si>
    <t>城里町</t>
  </si>
  <si>
    <t>ｵｵｱﾗｲﾏﾁ</t>
  </si>
  <si>
    <t>大洗町</t>
  </si>
  <si>
    <t>ｲﾊﾞﾗｷﾏﾁ</t>
  </si>
  <si>
    <t>茨城町</t>
  </si>
  <si>
    <t>ｵﾐﾀﾏｼ</t>
  </si>
  <si>
    <t>小美玉市</t>
  </si>
  <si>
    <t>ﾂｸﾊﾞﾐﾗｲｼ</t>
  </si>
  <si>
    <t>つくばみらい市</t>
  </si>
  <si>
    <t>ﾎｺﾀｼ</t>
  </si>
  <si>
    <t>鉾田市</t>
  </si>
  <si>
    <t>ﾅﾒｶﾞﾀｼ</t>
  </si>
  <si>
    <t>行方市</t>
  </si>
  <si>
    <t>ｶﾐｽｼ</t>
  </si>
  <si>
    <t>神栖市</t>
  </si>
  <si>
    <t>ｻｸﾗｶﾞﾜｼ</t>
  </si>
  <si>
    <t>桜川市</t>
  </si>
  <si>
    <t>ｶｽﾐｶﾞｳﾗｼ</t>
  </si>
  <si>
    <t>かすみがうら市</t>
  </si>
  <si>
    <t>ｲﾅｼｷｼ</t>
  </si>
  <si>
    <t>稲敷市</t>
  </si>
  <si>
    <t>ﾊﾞﾝﾄﾞｳｼ</t>
  </si>
  <si>
    <t>坂東市</t>
  </si>
  <si>
    <t>ﾁｸｾｲｼ</t>
  </si>
  <si>
    <t>筑西市</t>
  </si>
  <si>
    <t>ﾅｶｼ</t>
  </si>
  <si>
    <t>那珂市</t>
  </si>
  <si>
    <t>ﾋﾀﾁｵｵﾐﾔｼ</t>
  </si>
  <si>
    <t>常陸大宮市</t>
  </si>
  <si>
    <t>ﾓﾘﾔｼ</t>
  </si>
  <si>
    <t>守谷市</t>
  </si>
  <si>
    <t>ｲﾀｺｼ</t>
  </si>
  <si>
    <t>潮来市</t>
  </si>
  <si>
    <t>鹿嶋市</t>
  </si>
  <si>
    <t>ﾋﾀﾁﾅｶｼ</t>
  </si>
  <si>
    <t>ひたちなか市</t>
  </si>
  <si>
    <t>ﾂｸﾊﾞｼ</t>
  </si>
  <si>
    <t>つくば市</t>
  </si>
  <si>
    <t>ｳｼｸｼ</t>
  </si>
  <si>
    <t>牛久市</t>
  </si>
  <si>
    <t>ﾄﾘﾃﾞｼ</t>
  </si>
  <si>
    <t>取手市</t>
  </si>
  <si>
    <t>ｶｻﾏｼ</t>
  </si>
  <si>
    <t>笠間市</t>
  </si>
  <si>
    <t>ｷﾀｲﾊﾞﾗｷｼ</t>
  </si>
  <si>
    <t>北茨城市</t>
  </si>
  <si>
    <t>ﾀｶﾊｷﾞｼ</t>
  </si>
  <si>
    <t>高萩市</t>
  </si>
  <si>
    <t>ﾋﾀﾁｵｵﾀｼ</t>
  </si>
  <si>
    <t>常陸太田市</t>
  </si>
  <si>
    <t>ｼﾞｮｳｿｳｼ</t>
  </si>
  <si>
    <t>常総市</t>
  </si>
  <si>
    <t>ｼﾓﾂﾏｼ</t>
  </si>
  <si>
    <t>下妻市</t>
  </si>
  <si>
    <t>ﾘｭｳｶﾞｻｷｼ</t>
  </si>
  <si>
    <t>龍ケ崎市</t>
  </si>
  <si>
    <t>ﾕｳｷｼ</t>
  </si>
  <si>
    <t>結城市</t>
  </si>
  <si>
    <t>ｲｼｵｶｼ</t>
  </si>
  <si>
    <t>石岡市</t>
  </si>
  <si>
    <t>古河市</t>
  </si>
  <si>
    <t>ﾂﾁｳﾗｼ</t>
  </si>
  <si>
    <t>土浦市</t>
  </si>
  <si>
    <t>ﾋﾀﾁｼ</t>
  </si>
  <si>
    <t>日立市</t>
  </si>
  <si>
    <t>ﾐﾄｼ</t>
  </si>
  <si>
    <t>水戸市</t>
  </si>
  <si>
    <t>ｲｲﾀﾃﾑﾗ</t>
  </si>
  <si>
    <t>ﾌｸｼﾏｹﾝ</t>
  </si>
  <si>
    <t>飯舘村</t>
  </si>
  <si>
    <t>福島県</t>
  </si>
  <si>
    <t>ｼﾝﾁﾏﾁ</t>
  </si>
  <si>
    <t>新地町</t>
  </si>
  <si>
    <t>ｶﾂﾗｵﾑﾗ</t>
  </si>
  <si>
    <t>葛尾村</t>
  </si>
  <si>
    <t>ﾅﾐｴﾏﾁ</t>
  </si>
  <si>
    <t>浪江町</t>
  </si>
  <si>
    <t>ﾌﾀﾊﾞﾏﾁ</t>
  </si>
  <si>
    <t>双葉町</t>
  </si>
  <si>
    <t>ｵｵｸﾏﾏﾁ</t>
  </si>
  <si>
    <t>大熊町</t>
  </si>
  <si>
    <t>ｶﾜｳﾁﾑﾗ</t>
  </si>
  <si>
    <t>川内村</t>
  </si>
  <si>
    <t>ﾄﾐｵｶﾏﾁ</t>
  </si>
  <si>
    <t>富岡町</t>
  </si>
  <si>
    <t>ﾅﾗﾊﾏﾁ</t>
  </si>
  <si>
    <t>楢葉町</t>
  </si>
  <si>
    <t>ﾋﾛﾉﾏﾁ</t>
  </si>
  <si>
    <t>広野町</t>
  </si>
  <si>
    <t>ｵﾉﾏﾁ</t>
  </si>
  <si>
    <t>小野町</t>
  </si>
  <si>
    <t>ﾐﾊﾙﾏﾁ</t>
  </si>
  <si>
    <t>三春町</t>
  </si>
  <si>
    <t>ﾌﾙﾄﾞﾉﾏﾁ</t>
  </si>
  <si>
    <t>古殿町</t>
  </si>
  <si>
    <t>ｱｻｶﾜﾏﾁ</t>
  </si>
  <si>
    <t>浅川町</t>
  </si>
  <si>
    <t>ﾋﾗﾀﾑﾗ</t>
  </si>
  <si>
    <t>平田村</t>
  </si>
  <si>
    <t>ﾀﾏｶﾜﾑﾗ</t>
  </si>
  <si>
    <t>玉川村</t>
  </si>
  <si>
    <t>ｲｼｶﾜﾏﾁ</t>
  </si>
  <si>
    <t>石川町</t>
  </si>
  <si>
    <t>ｻﾒｶﾞﾜﾑﾗ</t>
  </si>
  <si>
    <t>鮫川村</t>
  </si>
  <si>
    <t>ﾊﾅﾜﾏﾁ</t>
  </si>
  <si>
    <t>塙町</t>
  </si>
  <si>
    <t>ﾔﾏﾂﾘﾏﾁ</t>
  </si>
  <si>
    <t>矢祭町</t>
  </si>
  <si>
    <t>ﾀﾅｸﾞﾗﾏﾁ</t>
  </si>
  <si>
    <t>棚倉町</t>
  </si>
  <si>
    <t>ﾔﾌﾞｷﾏﾁ</t>
  </si>
  <si>
    <t>矢吹町</t>
  </si>
  <si>
    <t>ﾅｶｼﾞﾏﾑﾗ</t>
  </si>
  <si>
    <t>中島村</t>
  </si>
  <si>
    <t>ｲｽﾞﾐｻﾞｷﾑﾗ</t>
  </si>
  <si>
    <t>泉崎村</t>
  </si>
  <si>
    <t>ﾆｼｺﾞｳﾑﾗ</t>
  </si>
  <si>
    <t>西郷村</t>
  </si>
  <si>
    <t>ｱｲﾂﾞﾐｻﾄﾏﾁ</t>
  </si>
  <si>
    <t>会津美里町</t>
  </si>
  <si>
    <t>ｶﾈﾔﾏﾏﾁ</t>
  </si>
  <si>
    <t>金山町</t>
  </si>
  <si>
    <t>ﾐｼﾏﾏﾁ</t>
  </si>
  <si>
    <t>三島町</t>
  </si>
  <si>
    <t>ﾔﾅｲﾂﾞﾏﾁ</t>
  </si>
  <si>
    <t>柳津町</t>
  </si>
  <si>
    <t>ﾕｶﾞﾜﾑﾗ</t>
  </si>
  <si>
    <t>湯川村</t>
  </si>
  <si>
    <t>ｱｲﾂﾞﾊﾞﾝｹﾞﾏﾁ</t>
  </si>
  <si>
    <t>会津坂下町</t>
  </si>
  <si>
    <t>ｲﾅﾜｼﾛﾏﾁ</t>
  </si>
  <si>
    <t>猪苗代町</t>
  </si>
  <si>
    <t>ﾊﾞﾝﾀﾞｲﾏﾁ</t>
  </si>
  <si>
    <t>磐梯町</t>
  </si>
  <si>
    <t>ﾆｼｱｲﾂﾞﾏﾁ</t>
  </si>
  <si>
    <t>西会津町</t>
  </si>
  <si>
    <t>ｷﾀｼｵﾊﾞﾗﾑﾗ</t>
  </si>
  <si>
    <t>北塩原村</t>
  </si>
  <si>
    <t>ﾐﾅﾐｱｲﾂﾞﾏﾁ</t>
  </si>
  <si>
    <t>南会津町</t>
  </si>
  <si>
    <t>ﾀﾀﾞﾐﾏﾁ</t>
  </si>
  <si>
    <t>只見町</t>
  </si>
  <si>
    <t>ﾋﾉｴﾏﾀﾑﾗ</t>
  </si>
  <si>
    <t>檜枝岐村</t>
  </si>
  <si>
    <t>ｼﾓｺﾞｳﾏﾁ</t>
  </si>
  <si>
    <t>下郷町</t>
  </si>
  <si>
    <t>ﾃﾝｴｲﾑﾗ</t>
  </si>
  <si>
    <t>天栄村</t>
  </si>
  <si>
    <t>ｶｶﾞﾐｲｼﾏﾁ</t>
  </si>
  <si>
    <t>鏡石町</t>
  </si>
  <si>
    <t>ｵｵﾀﾏﾑﾗ</t>
  </si>
  <si>
    <t>大玉村</t>
  </si>
  <si>
    <t>ｶﾜﾏﾀﾏﾁ</t>
  </si>
  <si>
    <t>川俣町</t>
  </si>
  <si>
    <t>ｸﾆﾐﾏﾁ</t>
  </si>
  <si>
    <t>国見町</t>
  </si>
  <si>
    <t>ｺｵﾘﾏﾁ</t>
  </si>
  <si>
    <t>桑折町</t>
  </si>
  <si>
    <t>ﾓﾄﾐﾔｼ</t>
  </si>
  <si>
    <t>本宮市</t>
  </si>
  <si>
    <t>ﾀﾞﾃｼ</t>
  </si>
  <si>
    <t>伊達市</t>
  </si>
  <si>
    <t>ﾐﾅﾐｿｳﾏｼ</t>
  </si>
  <si>
    <t>南相馬市</t>
  </si>
  <si>
    <t>ﾀﾑﾗｼ</t>
  </si>
  <si>
    <t>田村市</t>
  </si>
  <si>
    <t>ﾆﾎﾝﾏﾂｼ</t>
  </si>
  <si>
    <t>二本松市</t>
  </si>
  <si>
    <t>ｿｳﾏｼ</t>
  </si>
  <si>
    <t>相馬市</t>
  </si>
  <si>
    <t>ｷﾀｶﾀｼ</t>
  </si>
  <si>
    <t>喜多方市</t>
  </si>
  <si>
    <t>ｽｶｶﾞﾜｼ</t>
  </si>
  <si>
    <t>須賀川市</t>
  </si>
  <si>
    <t>ｼﾗｶﾜｼ</t>
  </si>
  <si>
    <t>白河市</t>
  </si>
  <si>
    <t>ｲﾜｷｼ</t>
  </si>
  <si>
    <t>いわき市</t>
  </si>
  <si>
    <t>ｺｵﾘﾔﾏｼ</t>
  </si>
  <si>
    <t>郡山市</t>
  </si>
  <si>
    <t>ｱｲﾂﾞﾜｶﾏﾂｼ</t>
  </si>
  <si>
    <t>会津若松市</t>
  </si>
  <si>
    <t>ﾌｸｼﾏｼ</t>
  </si>
  <si>
    <t>福島市</t>
  </si>
  <si>
    <t>ﾕｻﾞﾏﾁ</t>
  </si>
  <si>
    <t>ﾔﾏｶﾞﾀｹﾝ</t>
  </si>
  <si>
    <t>遊佐町</t>
  </si>
  <si>
    <t>山形県</t>
  </si>
  <si>
    <t>ｼﾖｳﾅｲﾏﾁ</t>
  </si>
  <si>
    <t>庄内町</t>
  </si>
  <si>
    <t>ﾐｶﾜﾏﾁ</t>
  </si>
  <si>
    <t>三川町</t>
  </si>
  <si>
    <t>ｲｲﾃﾞﾏﾁ</t>
  </si>
  <si>
    <t>飯豊町</t>
  </si>
  <si>
    <t>ｼﾗﾀｶﾏﾁ</t>
  </si>
  <si>
    <t>白鷹町</t>
  </si>
  <si>
    <t>ｶﾜﾆｼﾏﾁ</t>
  </si>
  <si>
    <t>ﾀｶﾊﾀﾏﾁ</t>
  </si>
  <si>
    <t>高畠町</t>
  </si>
  <si>
    <t>ﾄｻﾞﾜﾑﾗ</t>
  </si>
  <si>
    <t>戸沢村</t>
  </si>
  <si>
    <t>ｻｹｶﾞﾜﾑﾗ</t>
  </si>
  <si>
    <t>鮭川村</t>
  </si>
  <si>
    <t>ｵｵｸﾗﾑﾗ</t>
  </si>
  <si>
    <t>大蔵村</t>
  </si>
  <si>
    <t>ﾏﾑﾛｶﾞﾜﾏﾁ</t>
  </si>
  <si>
    <t>真室川町</t>
  </si>
  <si>
    <t>ﾌﾅｶﾞﾀﾏﾁ</t>
  </si>
  <si>
    <t>舟形町</t>
  </si>
  <si>
    <t>ﾓｶﾞﾐﾏﾁ</t>
  </si>
  <si>
    <t>最上町</t>
  </si>
  <si>
    <t>ｵｵｲｼﾀﾞﾏﾁ</t>
  </si>
  <si>
    <t>大石田町</t>
  </si>
  <si>
    <t>ｵｵｴﾏﾁ</t>
  </si>
  <si>
    <t>大江町</t>
  </si>
  <si>
    <t>ﾆｼｶﾜﾏﾁ</t>
  </si>
  <si>
    <t>西川町</t>
  </si>
  <si>
    <t>ｶﾎｸﾁｮｳ</t>
  </si>
  <si>
    <t>河北町</t>
  </si>
  <si>
    <t>ﾅｶﾔﾏﾏﾁ</t>
  </si>
  <si>
    <t>中山町</t>
  </si>
  <si>
    <t>ﾔﾏﾉﾍﾞﾏﾁ</t>
  </si>
  <si>
    <t>山辺町</t>
  </si>
  <si>
    <t>ﾅﾝﾖｳｼ</t>
  </si>
  <si>
    <t>南陽市</t>
  </si>
  <si>
    <t>ｵﾊﾞﾅｻﾞﾜｼ</t>
  </si>
  <si>
    <t>尾花沢市</t>
  </si>
  <si>
    <t>ﾋｶﾞｼﾈｼ</t>
  </si>
  <si>
    <t>東根市</t>
  </si>
  <si>
    <t>ﾃﾝﾄﾞｳｼ</t>
  </si>
  <si>
    <t>天童市</t>
  </si>
  <si>
    <t>ﾅｶﾞｲｼ</t>
  </si>
  <si>
    <t>長井市</t>
  </si>
  <si>
    <t>ﾑﾗﾔﾏｼ</t>
  </si>
  <si>
    <t>村山市</t>
  </si>
  <si>
    <t>ｶﾐﾉﾔﾏｼ</t>
  </si>
  <si>
    <t>上山市</t>
  </si>
  <si>
    <t>ｻｶﾞｴｼ</t>
  </si>
  <si>
    <t>寒河江市</t>
  </si>
  <si>
    <t>ｼﾝｼﾞｮｳｼ</t>
  </si>
  <si>
    <t>新庄市</t>
  </si>
  <si>
    <t>ｻｶﾀｼ</t>
  </si>
  <si>
    <t>酒田市</t>
  </si>
  <si>
    <t>ﾂﾙｵｶｼ</t>
  </si>
  <si>
    <t>鶴岡市</t>
  </si>
  <si>
    <t>ﾖﾈｻﾞﾜｼ</t>
  </si>
  <si>
    <t>米沢市</t>
  </si>
  <si>
    <t>山形市</t>
  </si>
  <si>
    <t>ﾋｶﾞｼﾅﾙｾﾑﾗ</t>
  </si>
  <si>
    <t>ｱｷﾀｹﾝ</t>
  </si>
  <si>
    <t>東成瀬村</t>
  </si>
  <si>
    <t>秋田県</t>
  </si>
  <si>
    <t>ｳｺﾞﾏﾁ</t>
  </si>
  <si>
    <t>羽後町</t>
  </si>
  <si>
    <t>ｵｵｶﾞﾀﾑﾗ</t>
  </si>
  <si>
    <t>大潟村</t>
  </si>
  <si>
    <t>ｲｶﾜﾏﾁ</t>
  </si>
  <si>
    <t>井川町</t>
  </si>
  <si>
    <t>ﾊﾁﾛｳｶﾞﾀﾏﾁ</t>
  </si>
  <si>
    <t>八郎潟町</t>
  </si>
  <si>
    <t>ｺﾞｼﾞｮｳﾒﾏﾁ</t>
  </si>
  <si>
    <t>五城目町</t>
  </si>
  <si>
    <t>ﾊｯﾎﾟｳﾁｮｳ</t>
  </si>
  <si>
    <t>八峰町</t>
  </si>
  <si>
    <t>ﾐﾀﾈﾁｮｳ</t>
  </si>
  <si>
    <t>三種町</t>
  </si>
  <si>
    <t>ﾌｼﾞｻﾄﾏﾁ</t>
  </si>
  <si>
    <t>藤里町</t>
  </si>
  <si>
    <t>ｶﾐｺｱﾆﾑﾗ</t>
  </si>
  <si>
    <t>上小阿仁村</t>
  </si>
  <si>
    <t>ｺｻｶﾏﾁ</t>
  </si>
  <si>
    <t>小坂町</t>
  </si>
  <si>
    <t>ｾﾝﾎﾞｸｼ</t>
  </si>
  <si>
    <t>仙北市</t>
  </si>
  <si>
    <t>ﾆｶﾎｼ</t>
  </si>
  <si>
    <t>にかほ市</t>
  </si>
  <si>
    <t>ｷﾀｱｷﾀｼ</t>
  </si>
  <si>
    <t>北秋田市</t>
  </si>
  <si>
    <t>ﾀﾞｲｾﾝｼ</t>
  </si>
  <si>
    <t>大仙市</t>
  </si>
  <si>
    <t>ｶﾀｶﾞﾐｼ</t>
  </si>
  <si>
    <t>潟上市</t>
  </si>
  <si>
    <t>ﾕﾘﾎﾝｼﾞｮｳｼ</t>
  </si>
  <si>
    <t>由利本荘市</t>
  </si>
  <si>
    <t>ｶﾂﾞﾉｼ</t>
  </si>
  <si>
    <t>鹿角市</t>
  </si>
  <si>
    <t>ﾕｻﾞﾜｼ</t>
  </si>
  <si>
    <t>湯沢市</t>
  </si>
  <si>
    <t>ｵｶﾞｼ</t>
  </si>
  <si>
    <t>男鹿市</t>
  </si>
  <si>
    <t>ｵｵﾀﾞﾃｼ</t>
  </si>
  <si>
    <t>大館市</t>
  </si>
  <si>
    <t>ﾖｺﾃｼ</t>
  </si>
  <si>
    <t>横手市</t>
  </si>
  <si>
    <t>ﾉｼﾛｼ</t>
  </si>
  <si>
    <t>能代市</t>
  </si>
  <si>
    <t>ｱｷﾀｼ</t>
  </si>
  <si>
    <t>秋田市</t>
  </si>
  <si>
    <t>ﾐﾅﾐｻﾝﾘｸﾁｮｳ</t>
  </si>
  <si>
    <t>ﾐﾔｷﾞｹﾝ</t>
  </si>
  <si>
    <t>南三陸町</t>
  </si>
  <si>
    <t>宮城県</t>
  </si>
  <si>
    <t>ｵﾅｶﾞﾜﾁｮｳ</t>
  </si>
  <si>
    <t>女川町</t>
  </si>
  <si>
    <t>ﾜｸﾔﾁｮｳ</t>
  </si>
  <si>
    <t>涌谷町</t>
  </si>
  <si>
    <t>ｶﾐﾏﾁ</t>
  </si>
  <si>
    <t>加美町</t>
  </si>
  <si>
    <t>ｼｶﾏﾁｮｳ</t>
  </si>
  <si>
    <t>色麻町</t>
  </si>
  <si>
    <t>ｵｵﾋﾗﾑﾗ</t>
  </si>
  <si>
    <t>大衡村</t>
  </si>
  <si>
    <t>ｵｵｻﾄﾁｮｳ</t>
  </si>
  <si>
    <t>大郷町</t>
  </si>
  <si>
    <t>ﾀｲﾜﾁｮｳ</t>
  </si>
  <si>
    <t>大和町</t>
  </si>
  <si>
    <t>ﾘﾌﾁｮｳ</t>
  </si>
  <si>
    <t>利府町</t>
  </si>
  <si>
    <t>ｼﾁｶﾞﾊﾏﾏﾁ</t>
  </si>
  <si>
    <t>七ヶ浜町</t>
  </si>
  <si>
    <t>ﾏﾂｼﾏﾏﾁ</t>
  </si>
  <si>
    <t>松島町</t>
  </si>
  <si>
    <t>ﾔﾏﾓﾄﾁｮｳ</t>
  </si>
  <si>
    <t>山元町</t>
  </si>
  <si>
    <t>ﾜﾀﾘﾁｮｳ</t>
  </si>
  <si>
    <t>亘理町</t>
  </si>
  <si>
    <t>ﾏﾙﾓﾘﾏﾁ</t>
  </si>
  <si>
    <t>丸森町</t>
  </si>
  <si>
    <t>ｼﾊﾞﾀﾏﾁ</t>
  </si>
  <si>
    <t>柴田町</t>
  </si>
  <si>
    <t>ﾑﾗﾀﾏﾁ</t>
  </si>
  <si>
    <t>村田町</t>
  </si>
  <si>
    <t>ｵｵｶﾞﾜﾗﾏﾁ</t>
  </si>
  <si>
    <t>大河原町</t>
  </si>
  <si>
    <t>ｼﾁｶｼｭｸﾏﾁ</t>
  </si>
  <si>
    <t>七ヶ宿町</t>
  </si>
  <si>
    <t>ｻﾞｵｳﾏﾁ</t>
  </si>
  <si>
    <t>蔵王町</t>
  </si>
  <si>
    <t>ｵｵｻｷｼ</t>
  </si>
  <si>
    <t>大崎市</t>
  </si>
  <si>
    <t>ﾋｶﾞｼﾏﾂｼﾏｼ</t>
  </si>
  <si>
    <t>東松島市</t>
  </si>
  <si>
    <t>ｸﾘﾊﾗｼ</t>
  </si>
  <si>
    <t>栗原市</t>
  </si>
  <si>
    <t>ﾄﾒｼ</t>
  </si>
  <si>
    <t>登米市</t>
  </si>
  <si>
    <t>ｲﾜﾇﾏｼ</t>
  </si>
  <si>
    <t>岩沼市</t>
  </si>
  <si>
    <t>ﾀｶﾞｼﾞｮｳｼ</t>
  </si>
  <si>
    <t>多賀城市</t>
  </si>
  <si>
    <t>ｶｸﾀﾞｼ</t>
  </si>
  <si>
    <t>角田市</t>
  </si>
  <si>
    <t>ﾅﾄﾘｼ</t>
  </si>
  <si>
    <t>名取市</t>
  </si>
  <si>
    <t>ｼﾛｲｼｼ</t>
  </si>
  <si>
    <t>白石市</t>
  </si>
  <si>
    <t>ｹｾﾝﾇﾏｼ</t>
  </si>
  <si>
    <t>気仙沼市</t>
  </si>
  <si>
    <t>ｼｵｶﾞﾏｼ</t>
  </si>
  <si>
    <t>塩竈市</t>
  </si>
  <si>
    <t>ｲｼﾉﾏｷｼ</t>
  </si>
  <si>
    <t>石巻市</t>
  </si>
  <si>
    <t>ｾﾝﾀﾞｲｼ</t>
  </si>
  <si>
    <t>仙台市</t>
  </si>
  <si>
    <t>ｲﾁﾉﾍﾏﾁ</t>
  </si>
  <si>
    <t>ｲﾜﾃｹﾝ</t>
  </si>
  <si>
    <t>一戸町</t>
  </si>
  <si>
    <t>岩手県</t>
  </si>
  <si>
    <t>ﾋﾛﾉﾁｮｳ</t>
  </si>
  <si>
    <t>洋野町</t>
  </si>
  <si>
    <t>ｸﾉﾍﾑﾗ</t>
  </si>
  <si>
    <t>九戸村</t>
  </si>
  <si>
    <t>ﾉﾀﾞﾑﾗ</t>
  </si>
  <si>
    <t>野田村</t>
  </si>
  <si>
    <t>ｶﾙﾏｲﾏﾁ</t>
  </si>
  <si>
    <t>軽米町</t>
  </si>
  <si>
    <t>ﾌﾀﾞｲﾑﾗ</t>
  </si>
  <si>
    <t>普代村</t>
  </si>
  <si>
    <t>ﾀﾉﾊﾀﾑﾗ</t>
  </si>
  <si>
    <t>田野畑村</t>
  </si>
  <si>
    <t>ｲﾜｲｽﾞﾐﾁｮｳ</t>
  </si>
  <si>
    <t>岩泉町</t>
  </si>
  <si>
    <t>ﾔﾏﾀﾞﾏﾁ</t>
  </si>
  <si>
    <t>山田町</t>
  </si>
  <si>
    <t>ｵｵﾂﾁﾁｮｳ</t>
  </si>
  <si>
    <t>大槌町</t>
  </si>
  <si>
    <t>ｽﾐﾀﾁｮｳ</t>
  </si>
  <si>
    <t>住田町</t>
  </si>
  <si>
    <t>ﾋﾗｲｽﾞﾐﾁｮｳ</t>
  </si>
  <si>
    <t>平泉町</t>
  </si>
  <si>
    <t>ｶﾈｶﾞｻｷﾁｮｳ</t>
  </si>
  <si>
    <t>金ケ崎町</t>
  </si>
  <si>
    <t>ﾆｼﾜｶﾞﾏﾁ</t>
  </si>
  <si>
    <t>西和賀町</t>
  </si>
  <si>
    <t>ﾔﾊﾊﾞﾁｮｳ</t>
  </si>
  <si>
    <t>矢巾町</t>
  </si>
  <si>
    <t>ｼﾜﾁｮｳ</t>
  </si>
  <si>
    <t>紫波町</t>
  </si>
  <si>
    <t>ｲﾜﾃﾏﾁ</t>
  </si>
  <si>
    <t>岩手町</t>
  </si>
  <si>
    <t>ｸｽﾞﾏｷﾏﾁ</t>
  </si>
  <si>
    <t>葛巻町</t>
  </si>
  <si>
    <t>ｼｽﾞｸｲｼﾁｮｳ</t>
  </si>
  <si>
    <t>雫石町</t>
  </si>
  <si>
    <t>ｵｳｼｭｳｼ</t>
  </si>
  <si>
    <t>奥州市</t>
  </si>
  <si>
    <t>ﾊﾁﾏﾝﾀｲｼ</t>
  </si>
  <si>
    <t>八幡平市</t>
  </si>
  <si>
    <t>ﾆﾉﾍｼ</t>
  </si>
  <si>
    <t>二戸市</t>
  </si>
  <si>
    <t>ｶﾏｲｼｼ</t>
  </si>
  <si>
    <t>釜石市</t>
  </si>
  <si>
    <t>ﾘｸｾﾞﾝﾀｶﾀｼ</t>
  </si>
  <si>
    <t>陸前高田市</t>
  </si>
  <si>
    <t>ｲﾁﾉｾｷｼ</t>
  </si>
  <si>
    <t>一関市</t>
  </si>
  <si>
    <t>ﾄｵﾉｼ</t>
  </si>
  <si>
    <t>遠野市</t>
  </si>
  <si>
    <t>ｸｼﾞｼ</t>
  </si>
  <si>
    <t>久慈市</t>
  </si>
  <si>
    <t>ｷﾀｶﾐｼ</t>
  </si>
  <si>
    <t>北上市</t>
  </si>
  <si>
    <t>ﾊﾅﾏｷｼ</t>
  </si>
  <si>
    <t>花巻市</t>
  </si>
  <si>
    <t>ｵｵﾌﾅﾄｼ</t>
  </si>
  <si>
    <t>大船渡市</t>
  </si>
  <si>
    <t>ﾐﾔｺｼ</t>
  </si>
  <si>
    <t>宮古市</t>
  </si>
  <si>
    <t>ﾓﾘｵｶｼ</t>
  </si>
  <si>
    <t>盛岡市</t>
  </si>
  <si>
    <t>ｼﾝｺﾞｳﾑﾗ</t>
  </si>
  <si>
    <t>ｱｵﾓﾘｹﾝ</t>
  </si>
  <si>
    <t>新郷村</t>
  </si>
  <si>
    <t>青森県</t>
  </si>
  <si>
    <t>ﾊｼｶﾐﾁｮｳ</t>
  </si>
  <si>
    <t>階上町</t>
  </si>
  <si>
    <t>ﾀｯｺﾏﾁ</t>
  </si>
  <si>
    <t>田子町</t>
  </si>
  <si>
    <t>ｺﾞﾉﾍﾏﾁ</t>
  </si>
  <si>
    <t>五戸町</t>
  </si>
  <si>
    <t>ｻﾝﾉﾍﾏﾁ</t>
  </si>
  <si>
    <t>三戸町</t>
  </si>
  <si>
    <t>ｻｲﾑﾗ</t>
  </si>
  <si>
    <t>佐井村</t>
  </si>
  <si>
    <t>ｶｻﾞﾏｳﾗﾑﾗ</t>
  </si>
  <si>
    <t>風間浦村</t>
  </si>
  <si>
    <t>ﾋｶﾞｼﾄﾞｵﾘﾑﾗ</t>
  </si>
  <si>
    <t>東通村</t>
  </si>
  <si>
    <t>ｵｵﾏﾏﾁ</t>
  </si>
  <si>
    <t>大間町</t>
  </si>
  <si>
    <t>ｵｲﾗｾﾁｮｳ</t>
  </si>
  <si>
    <t>おいらせ町</t>
  </si>
  <si>
    <t>ﾛｯｶｼｮﾑﾗ</t>
  </si>
  <si>
    <t>六ヶ所村</t>
  </si>
  <si>
    <t>ﾄｳﾎｸﾏﾁ</t>
  </si>
  <si>
    <t>東北町</t>
  </si>
  <si>
    <t>ﾖｺﾊﾏﾏﾁ</t>
  </si>
  <si>
    <t>横浜町</t>
  </si>
  <si>
    <t>ﾛｸﾉﾍﾏﾁ</t>
  </si>
  <si>
    <t>六戸町</t>
  </si>
  <si>
    <t>ｼﾁﾉﾍﾏﾁ</t>
  </si>
  <si>
    <t>七戸町</t>
  </si>
  <si>
    <t>ﾉﾍｼﾞﾏﾁ</t>
  </si>
  <si>
    <t>野辺地町</t>
  </si>
  <si>
    <t>ﾅｶﾄﾞﾏﾘﾏﾁ</t>
  </si>
  <si>
    <t>中泊町</t>
  </si>
  <si>
    <t>ﾂﾙﾀﾏﾁ</t>
  </si>
  <si>
    <t>鶴田町</t>
  </si>
  <si>
    <t>ｲﾀﾔﾅｷﾞﾏﾁ</t>
  </si>
  <si>
    <t>板柳町</t>
  </si>
  <si>
    <t>ｲﾅｶﾀﾞﾃﾑﾗ</t>
  </si>
  <si>
    <t>田舎館村</t>
  </si>
  <si>
    <t>ｵｵﾜﾆﾏﾁ</t>
  </si>
  <si>
    <t>大鰐町</t>
  </si>
  <si>
    <t>ﾌｼﾞｻｷﾏﾁ</t>
  </si>
  <si>
    <t>藤崎町</t>
  </si>
  <si>
    <t>ﾆｼﾒﾔﾑﾗ</t>
  </si>
  <si>
    <t>西目屋村</t>
  </si>
  <si>
    <t>ﾌｶｳﾗﾏﾁ</t>
  </si>
  <si>
    <t>深浦町</t>
  </si>
  <si>
    <t>ｱｼﾞｶﾞｻﾜﾏﾁ</t>
  </si>
  <si>
    <t>鰺ヶ沢町</t>
  </si>
  <si>
    <t>ｿﾄｶﾞﾊﾏﾏﾁ</t>
  </si>
  <si>
    <t>外ヶ浜町</t>
  </si>
  <si>
    <t>ﾖﾓｷﾞﾀﾑﾗ</t>
  </si>
  <si>
    <t>蓬田村</t>
  </si>
  <si>
    <t>ｲﾏﾍﾞﾂﾏﾁ</t>
  </si>
  <si>
    <t>今別町</t>
  </si>
  <si>
    <t>ﾋﾗﾅｲﾏﾁ</t>
  </si>
  <si>
    <t>平内町</t>
  </si>
  <si>
    <t>ﾋﾗｶﾜｼ</t>
  </si>
  <si>
    <t>平川市</t>
  </si>
  <si>
    <t>ﾂｶﾞﾙｼ</t>
  </si>
  <si>
    <t>つがる市</t>
  </si>
  <si>
    <t>ﾑﾂｼ</t>
  </si>
  <si>
    <t>むつ市</t>
  </si>
  <si>
    <t>ﾐｻﾜｼ</t>
  </si>
  <si>
    <t>三沢市</t>
  </si>
  <si>
    <t>ﾄﾜﾀﾞｼ</t>
  </si>
  <si>
    <t>十和田市</t>
  </si>
  <si>
    <t>ｺﾞｼｮｶﾞﾜﾗｼ</t>
  </si>
  <si>
    <t>五所川原市</t>
  </si>
  <si>
    <t>ｸﾛｲｼｼ</t>
  </si>
  <si>
    <t>黒石市</t>
  </si>
  <si>
    <t>ﾊﾁﾉﾍｼ</t>
  </si>
  <si>
    <t>八戸市</t>
  </si>
  <si>
    <t>ﾋﾛｻｷｼ</t>
  </si>
  <si>
    <t>弘前市</t>
  </si>
  <si>
    <t>ｱｵﾓﾘｼ</t>
  </si>
  <si>
    <t>青森市</t>
  </si>
  <si>
    <t>ﾗｳｽﾁｮｳ</t>
  </si>
  <si>
    <t>ﾎｯｶｲﾄﾞｳ</t>
  </si>
  <si>
    <t>羅臼町</t>
  </si>
  <si>
    <t>北海道</t>
  </si>
  <si>
    <t>ｼﾍﾞﾂﾁｮｳ</t>
  </si>
  <si>
    <t>標津町</t>
  </si>
  <si>
    <t>ﾅｶｼﾍﾞﾂﾁｮｳ</t>
  </si>
  <si>
    <t>中標津町</t>
  </si>
  <si>
    <t>ﾍﾞﾂｶｲﾁｮｳ</t>
  </si>
  <si>
    <t>ｼﾗﾇｶﾁｮｳ</t>
  </si>
  <si>
    <t>白糠町</t>
  </si>
  <si>
    <t>ﾂﾙｲﾑﾗ</t>
  </si>
  <si>
    <t>鶴居村</t>
  </si>
  <si>
    <t>ﾃｼｶｶﾞﾁｮｳ</t>
  </si>
  <si>
    <t>弟子屈町</t>
  </si>
  <si>
    <t>ｼﾍﾞﾁｬﾁｮｳ</t>
  </si>
  <si>
    <t>標茶町</t>
  </si>
  <si>
    <t>ﾊﾏﾅｶﾁｮｳ</t>
  </si>
  <si>
    <t>浜中町</t>
  </si>
  <si>
    <t>ｱｯｹｼﾁｮｳ</t>
  </si>
  <si>
    <t>厚岸町</t>
  </si>
  <si>
    <t>ｸｼﾛﾁｮｳ</t>
  </si>
  <si>
    <t>釧路町</t>
  </si>
  <si>
    <t>ｳﾗﾎﾛﾁｮｳ</t>
  </si>
  <si>
    <t>浦幌町</t>
  </si>
  <si>
    <t>ﾘｸﾍﾞﾂﾁｮｳ</t>
  </si>
  <si>
    <t>陸別町</t>
  </si>
  <si>
    <t>ｱｼｮﾛﾁｮｳ</t>
  </si>
  <si>
    <t>足寄町</t>
  </si>
  <si>
    <t>ﾎﾝﾍﾞﾂﾁｮｳ</t>
  </si>
  <si>
    <t>本別町</t>
  </si>
  <si>
    <t>ﾄﾖｺﾛﾁｮｳ</t>
  </si>
  <si>
    <t>豊頃町</t>
  </si>
  <si>
    <t>ﾏｸﾍﾞﾂﾁｮｳ</t>
  </si>
  <si>
    <t>幕別町</t>
  </si>
  <si>
    <t>ﾋﾛｵﾁｮｳ</t>
  </si>
  <si>
    <t>広尾町</t>
  </si>
  <si>
    <t>大樹町</t>
  </si>
  <si>
    <t>ｻﾗﾍﾞﾂﾑﾗ</t>
  </si>
  <si>
    <t>更別村</t>
  </si>
  <si>
    <t>ﾅｶｻﾂﾅｲﾑﾗ</t>
  </si>
  <si>
    <t>中札内村</t>
  </si>
  <si>
    <t>ﾒﾑﾛﾁｮｳ</t>
  </si>
  <si>
    <t>芽室町</t>
  </si>
  <si>
    <t>ｼﾝﾄｸﾁｮｳ</t>
  </si>
  <si>
    <t>新得町</t>
  </si>
  <si>
    <t>ｼｶｵｲﾁｮｳ</t>
  </si>
  <si>
    <t>鹿追町</t>
  </si>
  <si>
    <t>ｶﾐｼﾎﾛﾁｮｳ</t>
  </si>
  <si>
    <t>上士幌町</t>
  </si>
  <si>
    <t>ｼﾎﾛﾁｮｳ</t>
  </si>
  <si>
    <t>士幌町</t>
  </si>
  <si>
    <t>ｵﾄﾌｹﾁｮｳ</t>
  </si>
  <si>
    <t>音更町</t>
  </si>
  <si>
    <t>ｼﾝﾋﾀﾞｶﾁｮｳ</t>
  </si>
  <si>
    <t>新ひだか町</t>
  </si>
  <si>
    <t>ｴﾘﾓﾁｮｳ</t>
  </si>
  <si>
    <t>えりも町</t>
  </si>
  <si>
    <t>ｻﾏﾆﾁｮｳ</t>
  </si>
  <si>
    <t>様似町</t>
  </si>
  <si>
    <t>ｳﾗｶﾜﾁｮｳ</t>
  </si>
  <si>
    <t>浦河町</t>
  </si>
  <si>
    <t>ﾆｲｶｯﾌﾟﾁｮｳ</t>
  </si>
  <si>
    <t>新冠町</t>
  </si>
  <si>
    <t>ﾋﾞﾗﾄﾘﾁｮｳ</t>
  </si>
  <si>
    <t>平取町</t>
  </si>
  <si>
    <t>ﾑｶﾜﾁｮｳ</t>
  </si>
  <si>
    <t>むかわ町</t>
  </si>
  <si>
    <t>ｱﾋﾞﾗﾁｮｳ</t>
  </si>
  <si>
    <t>安平町</t>
  </si>
  <si>
    <t>ﾄｳﾔｺﾁｮｳ</t>
  </si>
  <si>
    <t>洞爺湖町</t>
  </si>
  <si>
    <t>ｱﾂﾏﾁｮｳ</t>
  </si>
  <si>
    <t>厚真町</t>
  </si>
  <si>
    <t>ｼﾗｵｲﾁｮｳ</t>
  </si>
  <si>
    <t>白老町</t>
  </si>
  <si>
    <t>ｿｳﾍﾞﾂﾁｮｳ</t>
  </si>
  <si>
    <t>壮瞥町</t>
  </si>
  <si>
    <t>ﾄﾖｳﾗﾁｮｳ</t>
  </si>
  <si>
    <t>豊浦町</t>
  </si>
  <si>
    <t>ｵｵｿﾞﾗﾁｮｳ</t>
  </si>
  <si>
    <t>大空町</t>
  </si>
  <si>
    <t>ｵｳﾑﾁｮｳ</t>
  </si>
  <si>
    <t>雄武町</t>
  </si>
  <si>
    <t>ﾆｼｵｺｯﾍﾟﾑﾗ</t>
  </si>
  <si>
    <t>西興部村</t>
  </si>
  <si>
    <t>ｵｺｯﾍﾟﾁｮｳ</t>
  </si>
  <si>
    <t>興部町</t>
  </si>
  <si>
    <t>ﾀｷﾉｳｴﾁｮｳ</t>
  </si>
  <si>
    <t>滝上町</t>
  </si>
  <si>
    <t>ﾕｳﾍﾞﾂﾁｮｳ</t>
  </si>
  <si>
    <t>湧別町</t>
  </si>
  <si>
    <t>ｴﾝｶﾞﾙﾁｮｳ</t>
  </si>
  <si>
    <t>遠軽町</t>
  </si>
  <si>
    <t>ｻﾛﾏﾁｮｳ</t>
  </si>
  <si>
    <t>佐呂間町</t>
  </si>
  <si>
    <t>ｵｹﾄﾁｮｳ</t>
  </si>
  <si>
    <t>置戸町</t>
  </si>
  <si>
    <t>ｸﾝﾈｯﾌﾟﾁｮｳ</t>
  </si>
  <si>
    <t>訓子府町</t>
  </si>
  <si>
    <t>ｺｼﾐｽﾞﾁｮｳ</t>
  </si>
  <si>
    <t>小清水町</t>
  </si>
  <si>
    <t>ｷﾖｻﾄﾁｮｳ</t>
  </si>
  <si>
    <t>清里町</t>
  </si>
  <si>
    <t>ｼｬﾘﾁｮｳ</t>
  </si>
  <si>
    <t>斜里町</t>
  </si>
  <si>
    <t>ﾂﾍﾞﾂﾁｮｳ</t>
  </si>
  <si>
    <t>津別町</t>
  </si>
  <si>
    <t>ﾋﾞﾎﾛﾁｮｳ</t>
  </si>
  <si>
    <t>美幌町</t>
  </si>
  <si>
    <t>ﾎﾛﾉﾍﾞﾁｮｳ</t>
  </si>
  <si>
    <t>幌延町</t>
  </si>
  <si>
    <t>ﾘｼﾘﾌｼﾞﾁｮｳ</t>
  </si>
  <si>
    <t>利尻富士町</t>
  </si>
  <si>
    <t>ﾘｼﾘﾁｮｳ</t>
  </si>
  <si>
    <t>利尻町</t>
  </si>
  <si>
    <t>ﾚﾌﾞﾝﾁｮｳ</t>
  </si>
  <si>
    <t>礼文町</t>
  </si>
  <si>
    <t>ﾄﾖﾄﾐﾁｮｳ</t>
  </si>
  <si>
    <t>豊富町</t>
  </si>
  <si>
    <t>ｴｻｼﾁｮｳ</t>
  </si>
  <si>
    <t>枝幸町</t>
  </si>
  <si>
    <t>ﾅｶﾄﾝﾍﾞﾂﾁｮｳ</t>
  </si>
  <si>
    <t>中頓別町</t>
  </si>
  <si>
    <t>ﾊﾏﾄﾝﾍﾞﾂﾁｮｳ</t>
  </si>
  <si>
    <t>浜頓別町</t>
  </si>
  <si>
    <t>ｻﾙﾌﾂﾑﾗ</t>
  </si>
  <si>
    <t>猿払村</t>
  </si>
  <si>
    <t>ﾃｼｵﾁｮｳ</t>
  </si>
  <si>
    <t>天塩町</t>
  </si>
  <si>
    <t>ｴﾝﾍﾞﾂﾁｮｳ</t>
  </si>
  <si>
    <t>遠別町</t>
  </si>
  <si>
    <t>ｼｮｻﾝﾍﾞﾂﾑﾗ</t>
  </si>
  <si>
    <t>初山別村</t>
  </si>
  <si>
    <t>ﾊﾎﾞﾛﾁｮｳ</t>
  </si>
  <si>
    <t>羽幌町</t>
  </si>
  <si>
    <t>ﾄﾏﾏｴﾁｮｳ</t>
  </si>
  <si>
    <t>苫前町</t>
  </si>
  <si>
    <t>ｵﾋﾞﾗﾁｮｳ</t>
  </si>
  <si>
    <t>小平町</t>
  </si>
  <si>
    <t>ﾏｼｹﾁｮｳ</t>
  </si>
  <si>
    <t>増毛町</t>
  </si>
  <si>
    <t>ﾎﾛｶﾅｲﾁｮｳ</t>
  </si>
  <si>
    <t>幌加内町</t>
  </si>
  <si>
    <t>ﾅｶｶﾞﾜﾁｮｳ</t>
  </si>
  <si>
    <t>中川町</t>
  </si>
  <si>
    <t>ｵﾄｲﾈｯﾌﾟﾑﾗ</t>
  </si>
  <si>
    <t>音威子府村</t>
  </si>
  <si>
    <t>ﾋﾞﾌｶﾁｮｳ</t>
  </si>
  <si>
    <t>美深町</t>
  </si>
  <si>
    <t>ｼﾓｶﾜﾁｮｳ</t>
  </si>
  <si>
    <t>下川町</t>
  </si>
  <si>
    <t>ｹﾝﾌﾞﾁﾁｮｳ</t>
  </si>
  <si>
    <t>剣淵町</t>
  </si>
  <si>
    <t>ﾜｯｻﾑﾁｮｳ</t>
  </si>
  <si>
    <t>和寒町</t>
  </si>
  <si>
    <t>ｼﾑｶｯﾌﾟﾑﾗ</t>
  </si>
  <si>
    <t>占冠村</t>
  </si>
  <si>
    <t>ﾐﾅﾐﾌﾗﾉﾁｮｳ</t>
  </si>
  <si>
    <t>南富良野町</t>
  </si>
  <si>
    <t>ﾅｶﾌﾗﾉﾁｮｳ</t>
  </si>
  <si>
    <t>中富良野町</t>
  </si>
  <si>
    <t>ｶﾐﾌﾗﾉﾁｮｳ</t>
  </si>
  <si>
    <t>上富良野町</t>
  </si>
  <si>
    <t>ﾋﾞｴｲﾁｮｳ</t>
  </si>
  <si>
    <t>美瑛町</t>
  </si>
  <si>
    <t>ﾋｶﾞｼｶﾜﾁｮｳ</t>
  </si>
  <si>
    <t>東川町</t>
  </si>
  <si>
    <t>上川町</t>
  </si>
  <si>
    <t>ｱｲﾍﾞﾂﾁｮｳ</t>
  </si>
  <si>
    <t>愛別町</t>
  </si>
  <si>
    <t>ﾋﾟｯﾌﾟﾁｮｳ</t>
  </si>
  <si>
    <t>比布町</t>
  </si>
  <si>
    <t>ﾄｳﾏﾁｮｳ</t>
  </si>
  <si>
    <t>当麻町</t>
  </si>
  <si>
    <t>ﾋｶﾞｼｶｸﾞﾗﾁｮｳ</t>
  </si>
  <si>
    <t>東神楽町</t>
  </si>
  <si>
    <t>ﾀｶｽﾁｮｳ</t>
  </si>
  <si>
    <t>鷹栖町</t>
  </si>
  <si>
    <t>ﾇﾏﾀﾁｮｳ</t>
  </si>
  <si>
    <t>沼田町</t>
  </si>
  <si>
    <t>ﾎｸﾘｭｳﾁｮｳ</t>
  </si>
  <si>
    <t>北竜町</t>
  </si>
  <si>
    <t>ｳﾘｭｳﾁｮｳ</t>
  </si>
  <si>
    <t>雨竜町</t>
  </si>
  <si>
    <t>ﾁｯﾌﾟﾍﾞﾂﾁｮｳ</t>
  </si>
  <si>
    <t>秩父別町</t>
  </si>
  <si>
    <t>ﾓｾｳｼﾁｮｳ</t>
  </si>
  <si>
    <t>妹背牛町</t>
  </si>
  <si>
    <t>ｼﾝﾄﾂｶﾜﾁｮｳ</t>
  </si>
  <si>
    <t>新十津川町</t>
  </si>
  <si>
    <t>ｳﾗｳｽﾁｮｳ</t>
  </si>
  <si>
    <t>浦臼町</t>
  </si>
  <si>
    <t>ﾂｷｶﾞﾀﾁｮｳ</t>
  </si>
  <si>
    <t>月形町</t>
  </si>
  <si>
    <t>ｸﾘﾔﾏﾁｮｳ</t>
  </si>
  <si>
    <t>栗山町</t>
  </si>
  <si>
    <t>ﾅｶﾞﾇﾏﾁｮｳ</t>
  </si>
  <si>
    <t>長沼町</t>
  </si>
  <si>
    <t>ﾕﾆﾁｮｳ</t>
  </si>
  <si>
    <t>由仁町</t>
  </si>
  <si>
    <t>ｶﾐｽﾅｶﾞﾜﾁｮｳ</t>
  </si>
  <si>
    <t>上砂川町</t>
  </si>
  <si>
    <t>ﾅｲｴﾁｮｳ</t>
  </si>
  <si>
    <t>奈井江町</t>
  </si>
  <si>
    <t>ﾅﾝﾎﾟﾛﾁｮｳ</t>
  </si>
  <si>
    <t>南幌町</t>
  </si>
  <si>
    <t>ｱｶｲｶﾞﾜﾑﾗ</t>
  </si>
  <si>
    <t>赤井川村</t>
  </si>
  <si>
    <t>ﾖｲﾁﾁｮｳ</t>
  </si>
  <si>
    <t>余市町</t>
  </si>
  <si>
    <t>ﾆｷﾁｮｳ</t>
  </si>
  <si>
    <t>仁木町</t>
  </si>
  <si>
    <t>ﾌﾙﾋﾞﾗﾁｮｳ</t>
  </si>
  <si>
    <t>古平町</t>
  </si>
  <si>
    <t>ｼｬｺﾀﾝﾁｮｳ</t>
  </si>
  <si>
    <t>積丹町</t>
  </si>
  <si>
    <t>ｶﾓｴﾅｲﾑﾗ</t>
  </si>
  <si>
    <t>神恵内村</t>
  </si>
  <si>
    <t>ﾄﾏﾘﾑﾗ</t>
  </si>
  <si>
    <t>泊村</t>
  </si>
  <si>
    <t>ｲﾜﾅｲﾁｮｳ</t>
  </si>
  <si>
    <t>岩内町</t>
  </si>
  <si>
    <t>ｷｮｳﾜﾁｮｳ</t>
  </si>
  <si>
    <t>共和町</t>
  </si>
  <si>
    <t>ｸｯﾁｬﾝﾁｮｳ</t>
  </si>
  <si>
    <t>倶知安町</t>
  </si>
  <si>
    <t>ｷｮｳｺﾞｸﾁｮｳ</t>
  </si>
  <si>
    <t>京極町</t>
  </si>
  <si>
    <t>ｷﾓﾍﾞﾂﾁｮｳ</t>
  </si>
  <si>
    <t>喜茂別町</t>
  </si>
  <si>
    <t>ﾙｽﾂﾑﾗ</t>
  </si>
  <si>
    <t>留寿都村</t>
  </si>
  <si>
    <t>ﾏｯｶﾘﾑﾗ</t>
  </si>
  <si>
    <t>真狩村</t>
  </si>
  <si>
    <t>ﾆｾｺﾁｮｳ</t>
  </si>
  <si>
    <t>ニセコ町</t>
  </si>
  <si>
    <t>ﾗﾝｺｼﾁｮｳ</t>
  </si>
  <si>
    <t>蘭越町</t>
  </si>
  <si>
    <t>ｸﾛﾏﾂﾅｲﾁｮｳ</t>
  </si>
  <si>
    <t>黒松内町</t>
  </si>
  <si>
    <t>ｽｯﾂﾁｮｳ</t>
  </si>
  <si>
    <t>寿都町</t>
  </si>
  <si>
    <t>ｼﾏﾏｷﾑﾗ</t>
  </si>
  <si>
    <t>島牧村</t>
  </si>
  <si>
    <t>せたな町</t>
  </si>
  <si>
    <t>今金町</t>
  </si>
  <si>
    <t>ｵｸｼﾘﾁｮｳ</t>
  </si>
  <si>
    <t>奥尻町</t>
  </si>
  <si>
    <t>ｵﾄﾍﾞﾁｮｳ</t>
  </si>
  <si>
    <t>乙部町</t>
  </si>
  <si>
    <t>ｱｯｻﾌﾞﾁｮｳ</t>
  </si>
  <si>
    <t>厚沢部町</t>
  </si>
  <si>
    <t>ｶﾐﾉｸﾆﾁｮｳ</t>
  </si>
  <si>
    <t>上ノ国町</t>
  </si>
  <si>
    <t>江差町</t>
  </si>
  <si>
    <t>ｵｼｬﾏﾝﾍﾞﾁｮｳ</t>
  </si>
  <si>
    <t>長万部町</t>
  </si>
  <si>
    <t>ﾔｸﾓﾁｮｳ</t>
  </si>
  <si>
    <t>八雲町</t>
  </si>
  <si>
    <t>ｼｶﾍﾞﾁｮｳ</t>
  </si>
  <si>
    <t>鹿部町</t>
  </si>
  <si>
    <t>ﾅﾅｴﾁｮｳ</t>
  </si>
  <si>
    <t>七飯町</t>
  </si>
  <si>
    <t>ｷｺﾅｲﾁｮｳ</t>
  </si>
  <si>
    <t>木古内町</t>
  </si>
  <si>
    <t>ｼﾘｳﾁﾁｮｳ</t>
  </si>
  <si>
    <t>知内町</t>
  </si>
  <si>
    <t>ﾌｸｼﾏﾁｮｳ</t>
  </si>
  <si>
    <t>福島町</t>
  </si>
  <si>
    <t>ﾏﾂﾏｴﾁｮｳ</t>
  </si>
  <si>
    <t>ｼﾝｼﾉﾂﾑﾗ</t>
  </si>
  <si>
    <t>新篠津村</t>
  </si>
  <si>
    <t>ﾄｳﾍﾞﾂﾁｮｳ</t>
  </si>
  <si>
    <t>当別町</t>
  </si>
  <si>
    <t>北斗市</t>
  </si>
  <si>
    <t>ｲｼｶﾘｼ</t>
  </si>
  <si>
    <t>石狩市</t>
  </si>
  <si>
    <t>ｷﾀﾋﾛｼﾏｼ</t>
  </si>
  <si>
    <t>北広島市</t>
  </si>
  <si>
    <t>ｴﾆﾜｼ</t>
  </si>
  <si>
    <t>恵庭市</t>
  </si>
  <si>
    <t>ﾉﾎﾞﾘﾍﾞﾂｼ</t>
  </si>
  <si>
    <t>登別市</t>
  </si>
  <si>
    <t>ﾌﾗﾉｼ</t>
  </si>
  <si>
    <t>富良野市</t>
  </si>
  <si>
    <t>ﾌｶｶﾞﾜｼ</t>
  </si>
  <si>
    <t>深川市</t>
  </si>
  <si>
    <t>ｳﾀｼﾅｲｼ</t>
  </si>
  <si>
    <t>歌志内市</t>
  </si>
  <si>
    <t>ｽﾅｶﾞﾜｼ</t>
  </si>
  <si>
    <t>砂川市</t>
  </si>
  <si>
    <t>ﾀｷｶﾜｼ</t>
  </si>
  <si>
    <t>滝川市</t>
  </si>
  <si>
    <t>ﾁﾄｾｼ</t>
  </si>
  <si>
    <t>千歳市</t>
  </si>
  <si>
    <t>ﾈﾑﾛｼ</t>
  </si>
  <si>
    <t>根室市</t>
  </si>
  <si>
    <t>ﾐｶｻｼ</t>
  </si>
  <si>
    <t>三笠市</t>
  </si>
  <si>
    <t>ﾅﾖﾛｼ</t>
  </si>
  <si>
    <t>名寄市</t>
  </si>
  <si>
    <t>ｼﾍﾞﾂｼ</t>
  </si>
  <si>
    <t>士別市</t>
  </si>
  <si>
    <t>ﾓﾝﾍﾞﾂｼ</t>
  </si>
  <si>
    <t>紋別市</t>
  </si>
  <si>
    <t>ｱｶﾋﾞﾗｼ</t>
  </si>
  <si>
    <t>赤平市</t>
  </si>
  <si>
    <t>ｴﾍﾞﾂｼ</t>
  </si>
  <si>
    <t>江別市</t>
  </si>
  <si>
    <t>ｱｼﾍﾞﾂｼ</t>
  </si>
  <si>
    <t>芦別市</t>
  </si>
  <si>
    <t>ﾋﾞﾊﾞｲｼ</t>
  </si>
  <si>
    <t>美唄市</t>
  </si>
  <si>
    <t>ﾜｯｶﾅｲｼ</t>
  </si>
  <si>
    <t>稚内市</t>
  </si>
  <si>
    <t>ﾄﾏｺﾏｲｼ</t>
  </si>
  <si>
    <t>苫小牧市</t>
  </si>
  <si>
    <t>ﾙﾓｲｼ</t>
  </si>
  <si>
    <t>留萌市</t>
  </si>
  <si>
    <t>ｱﾊﾞｼﾘｼ</t>
  </si>
  <si>
    <t>網走市</t>
  </si>
  <si>
    <t>ｲﾜﾐｻﾞﾜｼ</t>
  </si>
  <si>
    <t>岩見沢市</t>
  </si>
  <si>
    <t>ﾕｳﾊﾞﾘｼ</t>
  </si>
  <si>
    <t>夕張市</t>
  </si>
  <si>
    <t>ｷﾀﾐｼ</t>
  </si>
  <si>
    <t>北見市</t>
  </si>
  <si>
    <t>ｵﾋﾞﾋﾛｼ</t>
  </si>
  <si>
    <t>帯広市</t>
  </si>
  <si>
    <t>ｸｼﾛｼ</t>
  </si>
  <si>
    <t>釧路市</t>
  </si>
  <si>
    <t>ﾑﾛﾗﾝｼ</t>
  </si>
  <si>
    <t>室蘭市</t>
  </si>
  <si>
    <t>ｱｻﾋｶﾜｼ</t>
  </si>
  <si>
    <t>旭川市</t>
  </si>
  <si>
    <t>ｵﾀﾙｼ</t>
  </si>
  <si>
    <t>小樽市</t>
  </si>
  <si>
    <t>ﾊｺﾀﾞﾃｼ</t>
  </si>
  <si>
    <t>函館市</t>
  </si>
  <si>
    <t>ｻｯﾎﾟﾛｼ</t>
  </si>
  <si>
    <t>札幌市</t>
  </si>
  <si>
    <t>団体コード</t>
    <rPh sb="0" eb="2">
      <t>ダンタイ</t>
    </rPh>
    <phoneticPr fontId="5"/>
  </si>
  <si>
    <t>都道府県＋市町村</t>
    <rPh sb="0" eb="4">
      <t>トドウフケン</t>
    </rPh>
    <rPh sb="5" eb="8">
      <t>シチョウソン</t>
    </rPh>
    <phoneticPr fontId="5"/>
  </si>
  <si>
    <t>市区町村名
（カナ）</t>
    <rPh sb="0" eb="2">
      <t>シク</t>
    </rPh>
    <rPh sb="2" eb="4">
      <t>チョウソン</t>
    </rPh>
    <rPh sb="4" eb="5">
      <t>メイ</t>
    </rPh>
    <phoneticPr fontId="5"/>
  </si>
  <si>
    <t>都道府県名
（カナ）</t>
    <rPh sb="0" eb="4">
      <t>トドウフケン</t>
    </rPh>
    <rPh sb="4" eb="5">
      <t>メイ</t>
    </rPh>
    <phoneticPr fontId="5"/>
  </si>
  <si>
    <t>市区町村名
（漢字）</t>
    <rPh sb="0" eb="2">
      <t>シク</t>
    </rPh>
    <rPh sb="2" eb="4">
      <t>チョウソン</t>
    </rPh>
    <rPh sb="4" eb="5">
      <t>メイ</t>
    </rPh>
    <rPh sb="7" eb="9">
      <t>カンジ</t>
    </rPh>
    <phoneticPr fontId="5"/>
  </si>
  <si>
    <t>都道府県名
（漢字）</t>
    <rPh sb="0" eb="4">
      <t>トドウフケン</t>
    </rPh>
    <rPh sb="4" eb="5">
      <t>メイ</t>
    </rPh>
    <rPh sb="7" eb="9">
      <t>カンジ</t>
    </rPh>
    <phoneticPr fontId="5"/>
  </si>
  <si>
    <t>氏名</t>
    <rPh sb="0" eb="2">
      <t>シメイ</t>
    </rPh>
    <phoneticPr fontId="5"/>
  </si>
  <si>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5"/>
  </si>
  <si>
    <t>②　農業者以外の個人</t>
    <rPh sb="5" eb="7">
      <t>イガイ</t>
    </rPh>
    <rPh sb="8" eb="10">
      <t>コジン</t>
    </rPh>
    <phoneticPr fontId="5"/>
  </si>
  <si>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5"/>
  </si>
  <si>
    <t>　（２）　○○集落</t>
    <phoneticPr fontId="5"/>
  </si>
  <si>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5"/>
  </si>
  <si>
    <t>　（１）　○○集落</t>
    <rPh sb="7" eb="9">
      <t>シュウラク</t>
    </rPh>
    <phoneticPr fontId="5"/>
  </si>
  <si>
    <t>★団体の場合は代表者名を記入してください。</t>
    <rPh sb="1" eb="3">
      <t>ダンタイ</t>
    </rPh>
    <rPh sb="4" eb="6">
      <t>バアイ</t>
    </rPh>
    <rPh sb="7" eb="10">
      <t>ダイヒョウシャ</t>
    </rPh>
    <rPh sb="10" eb="11">
      <t>メイ</t>
    </rPh>
    <rPh sb="12" eb="14">
      <t>キニュウ</t>
    </rPh>
    <phoneticPr fontId="5"/>
  </si>
  <si>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5"/>
  </si>
  <si>
    <t>３．構成員</t>
    <rPh sb="2" eb="5">
      <t>コウセイイン</t>
    </rPh>
    <phoneticPr fontId="5"/>
  </si>
  <si>
    <t>役職名</t>
    <rPh sb="0" eb="3">
      <t>ヤクショクメイ</t>
    </rPh>
    <phoneticPr fontId="5"/>
  </si>
  <si>
    <t>２．役員</t>
    <rPh sb="2" eb="4">
      <t>ヤクイン</t>
    </rPh>
    <phoneticPr fontId="5"/>
  </si>
  <si>
    <t>カウント</t>
    <phoneticPr fontId="5"/>
  </si>
  <si>
    <t>１．代表</t>
    <rPh sb="2" eb="4">
      <t>ダイヒョウ</t>
    </rPh>
    <phoneticPr fontId="5"/>
  </si>
  <si>
    <t>（規約別紙）</t>
    <rPh sb="1" eb="3">
      <t>キヤク</t>
    </rPh>
    <rPh sb="3" eb="5">
      <t>ベッシ</t>
    </rPh>
    <phoneticPr fontId="5"/>
  </si>
  <si>
    <t>この線より上に行を挿入してください。</t>
    <rPh sb="2" eb="3">
      <t>セン</t>
    </rPh>
    <rPh sb="5" eb="6">
      <t>ウエ</t>
    </rPh>
    <rPh sb="7" eb="8">
      <t>ギョウ</t>
    </rPh>
    <rPh sb="9" eb="11">
      <t>ソウニュウ</t>
    </rPh>
    <phoneticPr fontId="85"/>
  </si>
  <si>
    <t>【活動組織から市町村に提出するもの】</t>
    <phoneticPr fontId="5"/>
  </si>
  <si>
    <t>農林水産省様式　　</t>
    <rPh sb="0" eb="2">
      <t>ノウリン</t>
    </rPh>
    <rPh sb="2" eb="5">
      <t>スイサンショウ</t>
    </rPh>
    <rPh sb="5" eb="7">
      <t>ヨウシキ</t>
    </rPh>
    <phoneticPr fontId="5"/>
  </si>
  <si>
    <t>農林水産省様式</t>
    <phoneticPr fontId="5"/>
  </si>
  <si>
    <t>【活動組織から市町村に提出するもの】</t>
    <phoneticPr fontId="70"/>
  </si>
  <si>
    <t>農林水産省様式</t>
    <phoneticPr fontId="70"/>
  </si>
  <si>
    <t>【市町村から都道府県に提出するもの】</t>
    <phoneticPr fontId="5"/>
  </si>
  <si>
    <t>やすらぎ・福祉及び教育機能の活用</t>
    <phoneticPr fontId="5"/>
  </si>
  <si>
    <t>広報活動・農的関係人口の拡大</t>
    <rPh sb="0" eb="2">
      <t>コウホウ</t>
    </rPh>
    <rPh sb="2" eb="4">
      <t>カツドウ</t>
    </rPh>
    <rPh sb="5" eb="6">
      <t>ノウ</t>
    </rPh>
    <rPh sb="6" eb="7">
      <t>テキ</t>
    </rPh>
    <rPh sb="7" eb="9">
      <t>カンケイ</t>
    </rPh>
    <rPh sb="9" eb="11">
      <t>ジンコウ</t>
    </rPh>
    <rPh sb="12" eb="14">
      <t>カクダイ</t>
    </rPh>
    <phoneticPr fontId="5"/>
  </si>
  <si>
    <t>53　鳥獣被害防止対策及び環境改善活動の強化</t>
    <rPh sb="3" eb="5">
      <t>チョウジュウ</t>
    </rPh>
    <rPh sb="5" eb="7">
      <t>ヒガイ</t>
    </rPh>
    <rPh sb="7" eb="9">
      <t>ボウシ</t>
    </rPh>
    <rPh sb="9" eb="11">
      <t>タイサク</t>
    </rPh>
    <rPh sb="11" eb="12">
      <t>オヨ</t>
    </rPh>
    <phoneticPr fontId="5"/>
  </si>
  <si>
    <t>※領収書は、通し番号を記入した上で、必ず保管しておいてください。</t>
    <rPh sb="1" eb="4">
      <t>リョウシュウショ</t>
    </rPh>
    <rPh sb="6" eb="7">
      <t>トオ</t>
    </rPh>
    <rPh sb="8" eb="10">
      <t>バンゴウ</t>
    </rPh>
    <rPh sb="11" eb="13">
      <t>キニュウ</t>
    </rPh>
    <rPh sb="15" eb="16">
      <t>ウエ</t>
    </rPh>
    <rPh sb="18" eb="19">
      <t>カナラ</t>
    </rPh>
    <rPh sb="20" eb="22">
      <t>ホカン</t>
    </rPh>
    <phoneticPr fontId="5"/>
  </si>
  <si>
    <t>３　事務・組織運営等に関する研修</t>
    <rPh sb="2" eb="4">
      <t>ジム</t>
    </rPh>
    <rPh sb="5" eb="7">
      <t>ソシキ</t>
    </rPh>
    <rPh sb="7" eb="9">
      <t>ウンエイ</t>
    </rPh>
    <rPh sb="9" eb="10">
      <t>トウ</t>
    </rPh>
    <rPh sb="11" eb="12">
      <t>カン</t>
    </rPh>
    <rPh sb="14" eb="16">
      <t>ケンシュウ</t>
    </rPh>
    <phoneticPr fontId="5"/>
  </si>
  <si>
    <t>　　機械の安全使用に関する研修</t>
    <phoneticPr fontId="5"/>
  </si>
  <si>
    <t>「59 都道府県、市町村が特に認める活動」を選択した場合
具体的な活動内容を記載してください。</t>
    <rPh sb="4" eb="8">
      <t>トドウフケン</t>
    </rPh>
    <rPh sb="9" eb="12">
      <t>シチョウソン</t>
    </rPh>
    <rPh sb="13" eb="14">
      <t>トク</t>
    </rPh>
    <rPh sb="15" eb="16">
      <t>ミト</t>
    </rPh>
    <rPh sb="18" eb="20">
      <t>カツドウ</t>
    </rPh>
    <rPh sb="22" eb="24">
      <t>センタク</t>
    </rPh>
    <rPh sb="26" eb="28">
      <t>バアイ</t>
    </rPh>
    <rPh sb="30" eb="33">
      <t>グタイテキ</t>
    </rPh>
    <rPh sb="34" eb="36">
      <t>カツドウ</t>
    </rPh>
    <rPh sb="36" eb="38">
      <t>ナイヨウ</t>
    </rPh>
    <rPh sb="39" eb="41">
      <t>キサイ</t>
    </rPh>
    <phoneticPr fontId="5"/>
  </si>
  <si>
    <t>構成員の総数</t>
    <rPh sb="0" eb="3">
      <t>コウセイイン</t>
    </rPh>
    <rPh sb="4" eb="6">
      <t>ソウスウ</t>
    </rPh>
    <phoneticPr fontId="5"/>
  </si>
  <si>
    <t>備考（具体的な活動内容を記入）</t>
    <rPh sb="0" eb="2">
      <t>ビコウ</t>
    </rPh>
    <rPh sb="3" eb="6">
      <t>グタイテキ</t>
    </rPh>
    <rPh sb="7" eb="9">
      <t>カツドウ</t>
    </rPh>
    <rPh sb="9" eb="11">
      <t>ナイヨウ</t>
    </rPh>
    <rPh sb="12" eb="14">
      <t>キニュウ</t>
    </rPh>
    <phoneticPr fontId="5"/>
  </si>
  <si>
    <t>活動参加人数</t>
    <rPh sb="0" eb="2">
      <t>カツドウ</t>
    </rPh>
    <rPh sb="2" eb="4">
      <t>サンカ</t>
    </rPh>
    <rPh sb="4" eb="6">
      <t>ニンズウ</t>
    </rPh>
    <phoneticPr fontId="5"/>
  </si>
  <si>
    <t>農業者
以外</t>
    <rPh sb="0" eb="3">
      <t>ノウギョウシャ</t>
    </rPh>
    <rPh sb="4" eb="6">
      <t>イガイ</t>
    </rPh>
    <phoneticPr fontId="5"/>
  </si>
  <si>
    <t>総参加
人数</t>
    <rPh sb="0" eb="1">
      <t>ソウ</t>
    </rPh>
    <rPh sb="1" eb="3">
      <t>サンカ</t>
    </rPh>
    <rPh sb="4" eb="6">
      <t>ニンズウ</t>
    </rPh>
    <phoneticPr fontId="5"/>
  </si>
  <si>
    <t>活動に参加した最大人数</t>
    <phoneticPr fontId="5"/>
  </si>
  <si>
    <t>活動に参加した最大人数</t>
    <rPh sb="0" eb="2">
      <t>カツドウ</t>
    </rPh>
    <rPh sb="3" eb="5">
      <t>サンカ</t>
    </rPh>
    <rPh sb="7" eb="9">
      <t>サイダイ</t>
    </rPh>
    <rPh sb="9" eb="11">
      <t>ニンズウ</t>
    </rPh>
    <phoneticPr fontId="5"/>
  </si>
  <si>
    <t>年度　多面的機能支払交付金　活動記録</t>
  </si>
  <si>
    <t>活動支援班の設立</t>
    <rPh sb="0" eb="2">
      <t>カツドウ</t>
    </rPh>
    <rPh sb="2" eb="5">
      <t>シエンハン</t>
    </rPh>
    <rPh sb="6" eb="8">
      <t>セツリツ</t>
    </rPh>
    <phoneticPr fontId="5"/>
  </si>
  <si>
    <t>※「特定非営利活動法人」とは、営農法人とは別に多面的活動に関与する法人のことです。</t>
    <phoneticPr fontId="5"/>
  </si>
  <si>
    <t>水管理を通じた環境負荷低減活動の強化</t>
    <rPh sb="0" eb="3">
      <t>ミズカンリ</t>
    </rPh>
    <rPh sb="4" eb="5">
      <t>ツウ</t>
    </rPh>
    <rPh sb="7" eb="13">
      <t>カンキョウフカテイゲン</t>
    </rPh>
    <rPh sb="13" eb="15">
      <t>カツドウ</t>
    </rPh>
    <rPh sb="16" eb="18">
      <t>キョウカ</t>
    </rPh>
    <phoneticPr fontId="5"/>
  </si>
  <si>
    <t>長期中干し</t>
    <rPh sb="0" eb="4">
      <t>チョウキナカボシ</t>
    </rPh>
    <phoneticPr fontId="91"/>
  </si>
  <si>
    <t>冬期湛水</t>
    <rPh sb="0" eb="4">
      <t>トウキタンスイ</t>
    </rPh>
    <phoneticPr fontId="91"/>
  </si>
  <si>
    <t>夏期湛水</t>
    <rPh sb="0" eb="4">
      <t>カキタンスイ</t>
    </rPh>
    <phoneticPr fontId="91"/>
  </si>
  <si>
    <t>中干し延期</t>
    <rPh sb="0" eb="2">
      <t>ナカボシ</t>
    </rPh>
    <rPh sb="3" eb="5">
      <t>エンキ</t>
    </rPh>
    <phoneticPr fontId="91"/>
  </si>
  <si>
    <t>江の設置（作溝実施）</t>
    <rPh sb="0" eb="1">
      <t>エ</t>
    </rPh>
    <rPh sb="2" eb="4">
      <t>セッチ</t>
    </rPh>
    <rPh sb="5" eb="6">
      <t>ツク</t>
    </rPh>
    <rPh sb="6" eb="7">
      <t>ミゾ</t>
    </rPh>
    <rPh sb="7" eb="9">
      <t>ジッシ</t>
    </rPh>
    <phoneticPr fontId="91"/>
  </si>
  <si>
    <t>江の設置（作溝未実施）</t>
    <rPh sb="0" eb="1">
      <t>エ</t>
    </rPh>
    <rPh sb="2" eb="4">
      <t>セッチ</t>
    </rPh>
    <rPh sb="5" eb="6">
      <t>ツク</t>
    </rPh>
    <rPh sb="6" eb="7">
      <t>ミゾ</t>
    </rPh>
    <rPh sb="7" eb="8">
      <t>ミ</t>
    </rPh>
    <rPh sb="8" eb="10">
      <t>ジッシ</t>
    </rPh>
    <phoneticPr fontId="91"/>
  </si>
  <si>
    <t>（３）組織の体制強化に対する支援</t>
    <rPh sb="3" eb="5">
      <t>ソシキ</t>
    </rPh>
    <rPh sb="6" eb="8">
      <t>タイセイ</t>
    </rPh>
    <rPh sb="8" eb="10">
      <t>キョウカ</t>
    </rPh>
    <rPh sb="11" eb="12">
      <t>タイ</t>
    </rPh>
    <rPh sb="14" eb="16">
      <t>シエン</t>
    </rPh>
    <phoneticPr fontId="5"/>
  </si>
  <si>
    <t>交付年度</t>
    <rPh sb="0" eb="2">
      <t>コウフ</t>
    </rPh>
    <rPh sb="2" eb="4">
      <t>ネンド</t>
    </rPh>
    <phoneticPr fontId="5"/>
  </si>
  <si>
    <t>（別葉）</t>
    <rPh sb="1" eb="3">
      <t>ベツヨウ</t>
    </rPh>
    <phoneticPr fontId="5"/>
  </si>
  <si>
    <t>（６）環境負荷低減の取組への支援</t>
    <rPh sb="5" eb="7">
      <t>フカ</t>
    </rPh>
    <rPh sb="7" eb="9">
      <t>テイゲン</t>
    </rPh>
    <rPh sb="10" eb="12">
      <t>トリクミ</t>
    </rPh>
    <rPh sb="14" eb="16">
      <t>シエン</t>
    </rPh>
    <phoneticPr fontId="5"/>
  </si>
  <si>
    <t>a　 実施期間</t>
    <rPh sb="3" eb="5">
      <t>ジッシ</t>
    </rPh>
    <rPh sb="5" eb="7">
      <t>キカン</t>
    </rPh>
    <phoneticPr fontId="5"/>
  </si>
  <si>
    <t>化学肥料及び化学合成農薬を
5割以上低減する活動</t>
    <phoneticPr fontId="5"/>
  </si>
  <si>
    <t>内容</t>
    <phoneticPr fontId="5"/>
  </si>
  <si>
    <t>実施時期</t>
    <phoneticPr fontId="5"/>
  </si>
  <si>
    <t>作物名</t>
    <phoneticPr fontId="5"/>
  </si>
  <si>
    <t>栽培時期</t>
    <phoneticPr fontId="5"/>
  </si>
  <si>
    <t>１年目
計画面積
（畦畔除く）</t>
    <rPh sb="1" eb="3">
      <t>ネンメ</t>
    </rPh>
    <rPh sb="4" eb="6">
      <t>ケイカク</t>
    </rPh>
    <rPh sb="6" eb="8">
      <t>メンセキ</t>
    </rPh>
    <phoneticPr fontId="5"/>
  </si>
  <si>
    <t>２年目
計画面積
（畦畔除く）</t>
    <rPh sb="1" eb="3">
      <t>ネンメ</t>
    </rPh>
    <rPh sb="4" eb="6">
      <t>ケイカク</t>
    </rPh>
    <rPh sb="6" eb="8">
      <t>メンセキ</t>
    </rPh>
    <phoneticPr fontId="5"/>
  </si>
  <si>
    <t>３年目
計画面積
（畦畔除く）</t>
    <rPh sb="1" eb="3">
      <t>ネンメ</t>
    </rPh>
    <rPh sb="4" eb="6">
      <t>ケイカク</t>
    </rPh>
    <rPh sb="6" eb="8">
      <t>メンセキ</t>
    </rPh>
    <phoneticPr fontId="5"/>
  </si>
  <si>
    <t>４年目
計画面積
（畦畔除く）</t>
    <rPh sb="1" eb="3">
      <t>ネンメ</t>
    </rPh>
    <rPh sb="4" eb="6">
      <t>ケイカク</t>
    </rPh>
    <rPh sb="6" eb="8">
      <t>メンセキ</t>
    </rPh>
    <phoneticPr fontId="5"/>
  </si>
  <si>
    <t>５年目
計画面積
（畦畔除く）</t>
    <rPh sb="1" eb="3">
      <t>ネンメ</t>
    </rPh>
    <rPh sb="4" eb="6">
      <t>ケイカク</t>
    </rPh>
    <rPh sb="6" eb="8">
      <t>メンセキ</t>
    </rPh>
    <phoneticPr fontId="5"/>
  </si>
  <si>
    <t>長期中干し</t>
    <rPh sb="0" eb="2">
      <t>チョウキ</t>
    </rPh>
    <rPh sb="2" eb="4">
      <t>ナカボシ</t>
    </rPh>
    <phoneticPr fontId="5"/>
  </si>
  <si>
    <t>冬期湛水</t>
    <rPh sb="0" eb="4">
      <t>トウキタンスイ</t>
    </rPh>
    <phoneticPr fontId="5"/>
  </si>
  <si>
    <t>夏期湛水</t>
    <rPh sb="0" eb="4">
      <t>カキタンスイ</t>
    </rPh>
    <phoneticPr fontId="5"/>
  </si>
  <si>
    <t>中干し延期</t>
    <rPh sb="0" eb="2">
      <t>ナカボシ</t>
    </rPh>
    <rPh sb="3" eb="5">
      <t>エンキ</t>
    </rPh>
    <phoneticPr fontId="5"/>
  </si>
  <si>
    <t>江の設置等
（作溝実施）</t>
    <rPh sb="0" eb="1">
      <t>エ</t>
    </rPh>
    <rPh sb="2" eb="4">
      <t>セッチ</t>
    </rPh>
    <rPh sb="4" eb="5">
      <t>トウ</t>
    </rPh>
    <rPh sb="7" eb="8">
      <t>ツク</t>
    </rPh>
    <rPh sb="8" eb="9">
      <t>ミゾ</t>
    </rPh>
    <rPh sb="9" eb="11">
      <t>ジッシ</t>
    </rPh>
    <phoneticPr fontId="5"/>
  </si>
  <si>
    <t>江の設置等
（作溝未実施）</t>
    <rPh sb="0" eb="1">
      <t>エ</t>
    </rPh>
    <rPh sb="2" eb="4">
      <t>セッチ</t>
    </rPh>
    <rPh sb="4" eb="5">
      <t>トウ</t>
    </rPh>
    <rPh sb="9" eb="10">
      <t>ミ</t>
    </rPh>
    <phoneticPr fontId="5"/>
  </si>
  <si>
    <t>環境負荷低減の取組実施区域位置図</t>
    <rPh sb="0" eb="2">
      <t>カンキョウ</t>
    </rPh>
    <rPh sb="2" eb="4">
      <t>フカ</t>
    </rPh>
    <rPh sb="4" eb="6">
      <t>テイゲン</t>
    </rPh>
    <rPh sb="7" eb="9">
      <t>トリクミ</t>
    </rPh>
    <rPh sb="9" eb="11">
      <t>ジッシ</t>
    </rPh>
    <rPh sb="11" eb="13">
      <t>クイキ</t>
    </rPh>
    <rPh sb="13" eb="15">
      <t>イチ</t>
    </rPh>
    <rPh sb="15" eb="16">
      <t>ズ</t>
    </rPh>
    <phoneticPr fontId="5"/>
  </si>
  <si>
    <t>（別添４）</t>
    <rPh sb="1" eb="3">
      <t>ベッテン</t>
    </rPh>
    <phoneticPr fontId="5"/>
  </si>
  <si>
    <t>注１）　別添１「実施区域位置図」に環境負荷低減の取組実施区域位置を記載している場合、本様式は省略ができる。</t>
    <rPh sb="0" eb="1">
      <t>チュウ</t>
    </rPh>
    <rPh sb="4" eb="6">
      <t>ベッテン</t>
    </rPh>
    <rPh sb="8" eb="10">
      <t>ジッシ</t>
    </rPh>
    <rPh sb="10" eb="12">
      <t>クイキ</t>
    </rPh>
    <rPh sb="12" eb="14">
      <t>イチ</t>
    </rPh>
    <rPh sb="14" eb="15">
      <t>ズ</t>
    </rPh>
    <rPh sb="17" eb="19">
      <t>カンキョウ</t>
    </rPh>
    <rPh sb="19" eb="21">
      <t>フカ</t>
    </rPh>
    <rPh sb="21" eb="23">
      <t>テイゲン</t>
    </rPh>
    <rPh sb="24" eb="26">
      <t>トリクミ</t>
    </rPh>
    <rPh sb="26" eb="28">
      <t>ジッシ</t>
    </rPh>
    <rPh sb="28" eb="30">
      <t>クイキ</t>
    </rPh>
    <rPh sb="30" eb="32">
      <t>イチ</t>
    </rPh>
    <rPh sb="33" eb="35">
      <t>キサイ</t>
    </rPh>
    <rPh sb="39" eb="41">
      <t>バアイ</t>
    </rPh>
    <rPh sb="42" eb="43">
      <t>ホン</t>
    </rPh>
    <rPh sb="43" eb="45">
      <t>ヨウシキ</t>
    </rPh>
    <rPh sb="46" eb="48">
      <t>ショウリャク</t>
    </rPh>
    <phoneticPr fontId="5"/>
  </si>
  <si>
    <t>令和〇年〇月〇日</t>
    <rPh sb="0" eb="2">
      <t>レイワ</t>
    </rPh>
    <rPh sb="3" eb="4">
      <t>ネン</t>
    </rPh>
    <rPh sb="5" eb="6">
      <t>ガツ</t>
    </rPh>
    <rPh sb="7" eb="8">
      <t>ニチ</t>
    </rPh>
    <phoneticPr fontId="5"/>
  </si>
  <si>
    <t>長　殿</t>
    <rPh sb="0" eb="1">
      <t>チョウ</t>
    </rPh>
    <rPh sb="2" eb="3">
      <t>ドノ</t>
    </rPh>
    <phoneticPr fontId="70"/>
  </si>
  <si>
    <t>１年目
実施面積
（畦畔除く）</t>
    <rPh sb="1" eb="3">
      <t>ネンメ</t>
    </rPh>
    <rPh sb="4" eb="6">
      <t>ジッシ</t>
    </rPh>
    <rPh sb="6" eb="8">
      <t>メンセキ</t>
    </rPh>
    <phoneticPr fontId="5"/>
  </si>
  <si>
    <t>２年目
実施面積
（畦畔除く）</t>
    <rPh sb="1" eb="3">
      <t>ネンメ</t>
    </rPh>
    <phoneticPr fontId="5"/>
  </si>
  <si>
    <t>３年目
実施面積
（畦畔除く）</t>
    <rPh sb="1" eb="3">
      <t>ネンメ</t>
    </rPh>
    <phoneticPr fontId="5"/>
  </si>
  <si>
    <t>４年目
実施面積
（畦畔除く）</t>
    <rPh sb="1" eb="3">
      <t>ネンメ</t>
    </rPh>
    <phoneticPr fontId="5"/>
  </si>
  <si>
    <t>５年目
実施面積
（畦畔除く）</t>
    <rPh sb="1" eb="3">
      <t>ネンメ</t>
    </rPh>
    <phoneticPr fontId="5"/>
  </si>
  <si>
    <t>・生産記録</t>
    <rPh sb="1" eb="3">
      <t>セイサン</t>
    </rPh>
    <rPh sb="3" eb="5">
      <t>キロク</t>
    </rPh>
    <phoneticPr fontId="5"/>
  </si>
  <si>
    <t>・その他都道府県又は市町村が求める書類</t>
    <rPh sb="3" eb="4">
      <t>ホカ</t>
    </rPh>
    <rPh sb="4" eb="8">
      <t>トドウフケン</t>
    </rPh>
    <rPh sb="8" eb="9">
      <t>マタ</t>
    </rPh>
    <rPh sb="10" eb="13">
      <t>シチョウソン</t>
    </rPh>
    <rPh sb="14" eb="15">
      <t>モト</t>
    </rPh>
    <rPh sb="17" eb="19">
      <t>ショルイ</t>
    </rPh>
    <phoneticPr fontId="5"/>
  </si>
  <si>
    <t>対象取組
（内容）</t>
    <phoneticPr fontId="5"/>
  </si>
  <si>
    <t>化学肥料及び化学合成農薬を５割以上低減する活動（作物名）</t>
    <phoneticPr fontId="5"/>
  </si>
  <si>
    <t>実施面積
（a）</t>
    <rPh sb="0" eb="4">
      <t>ジッシメンセキ</t>
    </rPh>
    <phoneticPr fontId="5"/>
  </si>
  <si>
    <t>　</t>
    <phoneticPr fontId="5"/>
  </si>
  <si>
    <t>組織名：</t>
    <rPh sb="0" eb="3">
      <t>ソシキメイ</t>
    </rPh>
    <phoneticPr fontId="121"/>
  </si>
  <si>
    <t>申請時</t>
  </si>
  <si>
    <t>（１）適正な施肥</t>
    <phoneticPr fontId="70"/>
  </si>
  <si>
    <t>報告時</t>
  </si>
  <si>
    <t>（５）廃棄物の発生抑制、適正な循環的な利用及び適正な処分</t>
    <phoneticPr fontId="70"/>
  </si>
  <si>
    <t>（します）</t>
  </si>
  <si>
    <t>（しました）</t>
  </si>
  <si>
    <t>①</t>
  </si>
  <si>
    <t>肥料の適正な保管</t>
    <phoneticPr fontId="70"/>
  </si>
  <si>
    <t>②</t>
  </si>
  <si>
    <t>（６）生物多様性への悪影響の防止</t>
  </si>
  <si>
    <t>肥料の使用状況等の記録・保存に努める</t>
    <phoneticPr fontId="70"/>
  </si>
  <si>
    <t>（２）適正な除草や害虫駆除等</t>
  </si>
  <si>
    <t>雑草や害虫の発生状況を推定し、除草や害虫駆除等の要否及び実施時期の判断に努める</t>
    <phoneticPr fontId="70"/>
  </si>
  <si>
    <t>③</t>
  </si>
  <si>
    <t>農薬の適正な使用・保管</t>
    <phoneticPr fontId="70"/>
  </si>
  <si>
    <t>④</t>
  </si>
  <si>
    <t>農薬の使用状況等の記録・保存</t>
    <phoneticPr fontId="70"/>
  </si>
  <si>
    <t>（７）環境関係法令の遵守等</t>
  </si>
  <si>
    <t>（３）エネルギーの節減</t>
  </si>
  <si>
    <t>⑤</t>
  </si>
  <si>
    <t>関係法令の遵守</t>
  </si>
  <si>
    <t>省エネを意識し、作業機械等の不必要・非効率なエネルギー消費をしないよう努める</t>
    <phoneticPr fontId="70"/>
  </si>
  <si>
    <t>（４）悪臭及び害虫の発生防止</t>
    <rPh sb="3" eb="5">
      <t>アクシュウ</t>
    </rPh>
    <rPh sb="5" eb="6">
      <t>オヨ</t>
    </rPh>
    <rPh sb="7" eb="9">
      <t>ガイチュウ</t>
    </rPh>
    <rPh sb="10" eb="12">
      <t>ハッセイ</t>
    </rPh>
    <rPh sb="12" eb="14">
      <t>ボウシ</t>
    </rPh>
    <phoneticPr fontId="70"/>
  </si>
  <si>
    <t>長期中干し（ａ）</t>
    <rPh sb="0" eb="4">
      <t>チョウキナカボシ</t>
    </rPh>
    <phoneticPr fontId="5"/>
  </si>
  <si>
    <t>冬期湛水（ａ）</t>
    <rPh sb="0" eb="4">
      <t>トウキタンスイ</t>
    </rPh>
    <phoneticPr fontId="5"/>
  </si>
  <si>
    <t>夏期湛水（ａ）</t>
    <rPh sb="0" eb="4">
      <t>カキタンスイ</t>
    </rPh>
    <phoneticPr fontId="5"/>
  </si>
  <si>
    <t>中干し延期（ａ）</t>
    <rPh sb="0" eb="1">
      <t>ナカ</t>
    </rPh>
    <rPh sb="1" eb="2">
      <t>ボ</t>
    </rPh>
    <rPh sb="3" eb="5">
      <t>エンキ</t>
    </rPh>
    <phoneticPr fontId="5"/>
  </si>
  <si>
    <t>甚大な自然災害による特例措置の適用の有無</t>
    <rPh sb="0" eb="2">
      <t>ジンダイ</t>
    </rPh>
    <rPh sb="3" eb="7">
      <t>シゼンサイガイ</t>
    </rPh>
    <rPh sb="10" eb="12">
      <t>トクレイ</t>
    </rPh>
    <rPh sb="12" eb="14">
      <t>ソチ</t>
    </rPh>
    <rPh sb="15" eb="17">
      <t>テキヨウ</t>
    </rPh>
    <rPh sb="18" eb="20">
      <t>ウム</t>
    </rPh>
    <phoneticPr fontId="5"/>
  </si>
  <si>
    <t>環境負荷低減の取組への支援</t>
    <rPh sb="0" eb="2">
      <t>カンキョウ</t>
    </rPh>
    <rPh sb="2" eb="4">
      <t>フカ</t>
    </rPh>
    <rPh sb="4" eb="6">
      <t>テイゲン</t>
    </rPh>
    <rPh sb="7" eb="9">
      <t>トリクミ</t>
    </rPh>
    <rPh sb="11" eb="13">
      <t>シエン</t>
    </rPh>
    <phoneticPr fontId="5"/>
  </si>
  <si>
    <t>実施面積</t>
    <rPh sb="0" eb="4">
      <t>ジッシメンセキ</t>
    </rPh>
    <phoneticPr fontId="5"/>
  </si>
  <si>
    <t>江の設置等</t>
    <rPh sb="0" eb="1">
      <t>エ</t>
    </rPh>
    <rPh sb="2" eb="4">
      <t>セッチ</t>
    </rPh>
    <rPh sb="4" eb="5">
      <t>トウ</t>
    </rPh>
    <phoneticPr fontId="5"/>
  </si>
  <si>
    <t>作溝実施（ａ）</t>
    <rPh sb="0" eb="1">
      <t>サク</t>
    </rPh>
    <rPh sb="1" eb="2">
      <t>ミゾ</t>
    </rPh>
    <rPh sb="2" eb="4">
      <t>ジッシ</t>
    </rPh>
    <phoneticPr fontId="5"/>
  </si>
  <si>
    <t>作溝未実施（ａ）</t>
    <rPh sb="0" eb="1">
      <t>サク</t>
    </rPh>
    <rPh sb="1" eb="2">
      <t>ミゾ</t>
    </rPh>
    <rPh sb="2" eb="3">
      <t>ミ</t>
    </rPh>
    <rPh sb="3" eb="5">
      <t>ジッシ</t>
    </rPh>
    <phoneticPr fontId="5"/>
  </si>
  <si>
    <t>組織の体制強化に対する支援
（R７拡充）</t>
    <rPh sb="0" eb="2">
      <t>ソシキ</t>
    </rPh>
    <rPh sb="3" eb="7">
      <t>タイセイキョウカ</t>
    </rPh>
    <rPh sb="8" eb="9">
      <t>タイ</t>
    </rPh>
    <rPh sb="11" eb="13">
      <t>シエン</t>
    </rPh>
    <rPh sb="17" eb="19">
      <t>カクジュウ</t>
    </rPh>
    <phoneticPr fontId="5"/>
  </si>
  <si>
    <t>環境負荷低減活動</t>
    <rPh sb="0" eb="6">
      <t>カンキョウフカテイゲン</t>
    </rPh>
    <rPh sb="6" eb="8">
      <t>カツドウ</t>
    </rPh>
    <phoneticPr fontId="5"/>
  </si>
  <si>
    <t>取組面積</t>
    <rPh sb="0" eb="4">
      <t>トリクミメンセキ</t>
    </rPh>
    <phoneticPr fontId="5"/>
  </si>
  <si>
    <t>長期中干し</t>
    <rPh sb="0" eb="4">
      <t>チョウキナカボシ</t>
    </rPh>
    <phoneticPr fontId="5"/>
  </si>
  <si>
    <t>冬期湛水</t>
    <rPh sb="0" eb="2">
      <t>トウキ</t>
    </rPh>
    <rPh sb="2" eb="4">
      <t>タンスイ</t>
    </rPh>
    <phoneticPr fontId="5"/>
  </si>
  <si>
    <t>江の設置（作溝実施）</t>
    <rPh sb="0" eb="1">
      <t>エ</t>
    </rPh>
    <rPh sb="2" eb="4">
      <t>セッチ</t>
    </rPh>
    <rPh sb="5" eb="6">
      <t>サク</t>
    </rPh>
    <rPh sb="6" eb="7">
      <t>ミゾ</t>
    </rPh>
    <rPh sb="7" eb="9">
      <t>ジッシ</t>
    </rPh>
    <phoneticPr fontId="5"/>
  </si>
  <si>
    <t>江の設置（作溝未実施）</t>
    <rPh sb="0" eb="1">
      <t>エ</t>
    </rPh>
    <rPh sb="2" eb="4">
      <t>セッチ</t>
    </rPh>
    <rPh sb="5" eb="6">
      <t>サク</t>
    </rPh>
    <rPh sb="6" eb="7">
      <t>ミゾ</t>
    </rPh>
    <rPh sb="7" eb="8">
      <t>ミ</t>
    </rPh>
    <rPh sb="8" eb="10">
      <t>ジッシ</t>
    </rPh>
    <phoneticPr fontId="5"/>
  </si>
  <si>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5"/>
  </si>
  <si>
    <t>５.外注費</t>
    <rPh sb="2" eb="5">
      <t>ガイチュウヒ</t>
    </rPh>
    <phoneticPr fontId="3"/>
  </si>
  <si>
    <t>６.その他支出</t>
    <rPh sb="4" eb="5">
      <t>タ</t>
    </rPh>
    <rPh sb="5" eb="7">
      <t>シシュツ</t>
    </rPh>
    <phoneticPr fontId="3"/>
  </si>
  <si>
    <t>７.返還</t>
    <rPh sb="2" eb="4">
      <t>ヘンカン</t>
    </rPh>
    <phoneticPr fontId="3"/>
  </si>
  <si>
    <t>プルダウン用</t>
    <rPh sb="5" eb="6">
      <t>ヨウ</t>
    </rPh>
    <phoneticPr fontId="5"/>
  </si>
  <si>
    <t>月</t>
    <rPh sb="0" eb="1">
      <t>ガツ</t>
    </rPh>
    <phoneticPr fontId="5"/>
  </si>
  <si>
    <t>～</t>
    <phoneticPr fontId="5"/>
  </si>
  <si>
    <t>N.月</t>
    <rPh sb="2" eb="3">
      <t>ツキ</t>
    </rPh>
    <phoneticPr fontId="5"/>
  </si>
  <si>
    <t>中干し延期</t>
    <rPh sb="0" eb="2">
      <t>ナカボ</t>
    </rPh>
    <rPh sb="3" eb="5">
      <t>エンキ</t>
    </rPh>
    <phoneticPr fontId="5"/>
  </si>
  <si>
    <t>O.環境負荷低減の取組</t>
    <rPh sb="2" eb="8">
      <t>カンキョウフカテイゲン</t>
    </rPh>
    <rPh sb="9" eb="11">
      <t>トリクミ</t>
    </rPh>
    <phoneticPr fontId="5"/>
  </si>
  <si>
    <t>水稲</t>
    <rPh sb="0" eb="2">
      <t>スイトウ</t>
    </rPh>
    <phoneticPr fontId="5"/>
  </si>
  <si>
    <t>野菜</t>
    <rPh sb="0" eb="2">
      <t>ヤサイ</t>
    </rPh>
    <phoneticPr fontId="5"/>
  </si>
  <si>
    <t>麦類</t>
    <rPh sb="0" eb="2">
      <t>ムギルイ</t>
    </rPh>
    <phoneticPr fontId="5"/>
  </si>
  <si>
    <t>作物</t>
    <rPh sb="0" eb="2">
      <t>サクモツ</t>
    </rPh>
    <phoneticPr fontId="5"/>
  </si>
  <si>
    <t>江の設置_作溝実施</t>
    <rPh sb="0" eb="1">
      <t>エ</t>
    </rPh>
    <rPh sb="2" eb="4">
      <t>セッチ</t>
    </rPh>
    <rPh sb="5" eb="7">
      <t>サクミゾ</t>
    </rPh>
    <rPh sb="7" eb="9">
      <t>ジッシ</t>
    </rPh>
    <phoneticPr fontId="5"/>
  </si>
  <si>
    <t>江の設置_作溝未実施</t>
    <rPh sb="0" eb="1">
      <t>エ</t>
    </rPh>
    <rPh sb="2" eb="4">
      <t>セッチ</t>
    </rPh>
    <rPh sb="5" eb="6">
      <t>サク</t>
    </rPh>
    <rPh sb="6" eb="7">
      <t>ミゾ</t>
    </rPh>
    <rPh sb="7" eb="8">
      <t>ミ</t>
    </rPh>
    <rPh sb="8" eb="10">
      <t>ジッシ</t>
    </rPh>
    <phoneticPr fontId="5"/>
  </si>
  <si>
    <t>該当なし
（単価×5/6）</t>
    <rPh sb="0" eb="2">
      <t>ガイトウ</t>
    </rPh>
    <rPh sb="6" eb="8">
      <t>タンカ</t>
    </rPh>
    <phoneticPr fontId="5"/>
  </si>
  <si>
    <t>②のみ該当
(単価×0.625)</t>
    <rPh sb="3" eb="5">
      <t>ガイトウ</t>
    </rPh>
    <rPh sb="7" eb="9">
      <t>タンカ</t>
    </rPh>
    <phoneticPr fontId="5"/>
  </si>
  <si>
    <t>①②に該当
(単価×0.75)</t>
    <rPh sb="7" eb="9">
      <t>タンカ</t>
    </rPh>
    <phoneticPr fontId="5"/>
  </si>
  <si>
    <t>直営施工を実施しない場合は○
（単価×5/6）</t>
    <rPh sb="0" eb="4">
      <t>チョクエイセコウ</t>
    </rPh>
    <rPh sb="5" eb="7">
      <t>ジッシ</t>
    </rPh>
    <rPh sb="10" eb="12">
      <t>バアイ</t>
    </rPh>
    <rPh sb="16" eb="18">
      <t>タンカ</t>
    </rPh>
    <phoneticPr fontId="5"/>
  </si>
  <si>
    <r>
      <t>１．交付金額 　</t>
    </r>
    <r>
      <rPr>
        <sz val="10"/>
        <rFont val="HG丸ｺﾞｼｯｸM-PRO"/>
        <family val="3"/>
        <charset val="128"/>
      </rPr>
      <t xml:space="preserve"> </t>
    </r>
    <rPh sb="2" eb="4">
      <t>コウフ</t>
    </rPh>
    <rPh sb="4" eb="6">
      <t>キンガク</t>
    </rPh>
    <phoneticPr fontId="5"/>
  </si>
  <si>
    <t>広域活動組織における活動支援班による活動の実施</t>
    <phoneticPr fontId="5"/>
  </si>
  <si>
    <t>水管理を通じた環境負荷低減活動の強化</t>
    <phoneticPr fontId="5"/>
  </si>
  <si>
    <r>
      <t>２．組織の広域化・体制強化の計画　</t>
    </r>
    <r>
      <rPr>
        <sz val="9"/>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5"/>
  </si>
  <si>
    <t>（１）農地維持支払</t>
    <phoneticPr fontId="5"/>
  </si>
  <si>
    <t>　２）多面的機能の増進を図る活動（任意）</t>
    <rPh sb="3" eb="6">
      <t>タメンテキ</t>
    </rPh>
    <rPh sb="6" eb="8">
      <t>キノウ</t>
    </rPh>
    <rPh sb="9" eb="11">
      <t>ゾウシン</t>
    </rPh>
    <rPh sb="12" eb="13">
      <t>ハカ</t>
    </rPh>
    <rPh sb="14" eb="16">
      <t>カツドウ</t>
    </rPh>
    <rPh sb="17" eb="19">
      <t>ニンイ</t>
    </rPh>
    <phoneticPr fontId="5"/>
  </si>
  <si>
    <t>全部直営施工又は
一部直営施工を実施する</t>
    <rPh sb="0" eb="2">
      <t>ゼンブ</t>
    </rPh>
    <rPh sb="2" eb="4">
      <t>チョクエイ</t>
    </rPh>
    <rPh sb="4" eb="6">
      <t>セコウ</t>
    </rPh>
    <rPh sb="6" eb="7">
      <t>マタ</t>
    </rPh>
    <rPh sb="9" eb="11">
      <t>イチブ</t>
    </rPh>
    <rPh sb="11" eb="13">
      <t>チョクエイ</t>
    </rPh>
    <rPh sb="13" eb="15">
      <t>セコウ</t>
    </rPh>
    <rPh sb="16" eb="18">
      <t>ジッシ</t>
    </rPh>
    <phoneticPr fontId="5"/>
  </si>
  <si>
    <t>①のみ該当
（修正なし）</t>
    <rPh sb="7" eb="9">
      <t>シュウセイ</t>
    </rPh>
    <phoneticPr fontId="5"/>
  </si>
  <si>
    <t>５年間に各１回以上実施</t>
    <rPh sb="1" eb="3">
      <t>ネンカン</t>
    </rPh>
    <rPh sb="4" eb="5">
      <t>カク</t>
    </rPh>
    <rPh sb="6" eb="7">
      <t>カイ</t>
    </rPh>
    <rPh sb="7" eb="9">
      <t>イジョウ</t>
    </rPh>
    <rPh sb="9" eb="11">
      <t>ジッシ</t>
    </rPh>
    <phoneticPr fontId="5"/>
  </si>
  <si>
    <t>５年間に１回以上実施</t>
    <rPh sb="1" eb="3">
      <t>ネンカン</t>
    </rPh>
    <rPh sb="5" eb="6">
      <t>カイ</t>
    </rPh>
    <rPh sb="6" eb="8">
      <t>イジョウ</t>
    </rPh>
    <rPh sb="8" eb="10">
      <t>ジッシ</t>
    </rPh>
    <phoneticPr fontId="5"/>
  </si>
  <si>
    <t>活動時間</t>
    <rPh sb="0" eb="2">
      <t>カツドウ</t>
    </rPh>
    <rPh sb="2" eb="4">
      <t>ジカン</t>
    </rPh>
    <phoneticPr fontId="5"/>
  </si>
  <si>
    <t>活動実施日及び活動時間</t>
    <rPh sb="0" eb="2">
      <t>カツドウ</t>
    </rPh>
    <rPh sb="2" eb="4">
      <t>ジッシ</t>
    </rPh>
    <rPh sb="5" eb="6">
      <t>オヨ</t>
    </rPh>
    <rPh sb="7" eb="9">
      <t>カツドウ</t>
    </rPh>
    <rPh sb="9" eb="11">
      <t>ジカン</t>
    </rPh>
    <phoneticPr fontId="5"/>
  </si>
  <si>
    <t>農地維持・資源向上（共同）（円）</t>
    <phoneticPr fontId="5"/>
  </si>
  <si>
    <t>【集計】 　</t>
    <rPh sb="1" eb="3">
      <t>シュウケイ</t>
    </rPh>
    <phoneticPr fontId="5"/>
  </si>
  <si>
    <t>資源向上（長寿命化）（円）</t>
    <phoneticPr fontId="5"/>
  </si>
  <si>
    <t>【集計】</t>
    <rPh sb="1" eb="3">
      <t>シュウケイ</t>
    </rPh>
    <phoneticPr fontId="5"/>
  </si>
  <si>
    <t>⑦</t>
    <phoneticPr fontId="5"/>
  </si>
  <si>
    <t>甚大な自然災害による特例措置の適用</t>
    <rPh sb="0" eb="2">
      <t>ジンダイ</t>
    </rPh>
    <rPh sb="3" eb="7">
      <t>シゼンサイガイ</t>
    </rPh>
    <rPh sb="10" eb="14">
      <t>トクレイソチ</t>
    </rPh>
    <rPh sb="15" eb="17">
      <t>テキヨウ</t>
    </rPh>
    <phoneticPr fontId="5"/>
  </si>
  <si>
    <t>上記を適用して取り組んだ活動内容</t>
    <rPh sb="0" eb="2">
      <t>ジョウキ</t>
    </rPh>
    <rPh sb="3" eb="5">
      <t>テキヨウ</t>
    </rPh>
    <rPh sb="7" eb="8">
      <t>ト</t>
    </rPh>
    <rPh sb="9" eb="10">
      <t>ク</t>
    </rPh>
    <rPh sb="12" eb="16">
      <t>カツドウナイヨウ</t>
    </rPh>
    <phoneticPr fontId="5"/>
  </si>
  <si>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5"/>
  </si>
  <si>
    <t>以下の体制強化の取組に当てはまる場合は○を記入してください。</t>
    <rPh sb="0" eb="2">
      <t>イカ</t>
    </rPh>
    <rPh sb="3" eb="7">
      <t>タイセイキョウカ</t>
    </rPh>
    <rPh sb="8" eb="10">
      <t>トリクミ</t>
    </rPh>
    <rPh sb="11" eb="12">
      <t>ア</t>
    </rPh>
    <rPh sb="16" eb="18">
      <t>バアイ</t>
    </rPh>
    <rPh sb="21" eb="23">
      <t>キニュウ</t>
    </rPh>
    <phoneticPr fontId="5"/>
  </si>
  <si>
    <t>以下に当てはまる場合は○を記入してください。</t>
    <rPh sb="0" eb="2">
      <t>イカ</t>
    </rPh>
    <rPh sb="3" eb="4">
      <t>ア</t>
    </rPh>
    <rPh sb="8" eb="10">
      <t>バアイ</t>
    </rPh>
    <rPh sb="13" eb="15">
      <t>キニュウ</t>
    </rPh>
    <phoneticPr fontId="5"/>
  </si>
  <si>
    <t>・今年度、新たに構成員が加わった。</t>
    <rPh sb="1" eb="4">
      <t>コンネンド</t>
    </rPh>
    <rPh sb="5" eb="6">
      <t>アラ</t>
    </rPh>
    <rPh sb="8" eb="11">
      <t>コウセイイン</t>
    </rPh>
    <rPh sb="12" eb="13">
      <t>クワ</t>
    </rPh>
    <phoneticPr fontId="5"/>
  </si>
  <si>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5"/>
  </si>
  <si>
    <t>・今年度、新たに集落内外の人材・団体等（※）と連携して活動した。</t>
    <rPh sb="1" eb="4">
      <t>コンネンド</t>
    </rPh>
    <rPh sb="5" eb="6">
      <t>アラ</t>
    </rPh>
    <rPh sb="8" eb="12">
      <t>シュウラクナイガイ</t>
    </rPh>
    <rPh sb="13" eb="15">
      <t>ジンザイ</t>
    </rPh>
    <rPh sb="16" eb="18">
      <t>ダンタイ</t>
    </rPh>
    <rPh sb="18" eb="19">
      <t>トウ</t>
    </rPh>
    <rPh sb="23" eb="25">
      <t>レンケイ</t>
    </rPh>
    <rPh sb="27" eb="29">
      <t>カツドウ</t>
    </rPh>
    <phoneticPr fontId="5"/>
  </si>
  <si>
    <t>・今年度、新たに土地改良区、JA等に事務を委託した。</t>
    <rPh sb="1" eb="4">
      <t>コンネンド</t>
    </rPh>
    <rPh sb="5" eb="6">
      <t>アラ</t>
    </rPh>
    <rPh sb="8" eb="10">
      <t>トチ</t>
    </rPh>
    <rPh sb="10" eb="12">
      <t>カイリョウ</t>
    </rPh>
    <rPh sb="12" eb="13">
      <t>ク</t>
    </rPh>
    <rPh sb="16" eb="17">
      <t>トウ</t>
    </rPh>
    <rPh sb="18" eb="20">
      <t>ジム</t>
    </rPh>
    <rPh sb="21" eb="23">
      <t>イタク</t>
    </rPh>
    <phoneticPr fontId="5"/>
  </si>
  <si>
    <t>（仕組みを活用して人材を確保できた）</t>
    <rPh sb="1" eb="3">
      <t>シク</t>
    </rPh>
    <rPh sb="5" eb="7">
      <t>カツヨウ</t>
    </rPh>
    <rPh sb="9" eb="11">
      <t>ジンザイ</t>
    </rPh>
    <rPh sb="12" eb="14">
      <t>カクホ</t>
    </rPh>
    <phoneticPr fontId="5"/>
  </si>
  <si>
    <t>（仕組みを活用したが人材の確保はできなかった）</t>
    <rPh sb="1" eb="3">
      <t>シク</t>
    </rPh>
    <rPh sb="5" eb="7">
      <t>カツヨウ</t>
    </rPh>
    <rPh sb="10" eb="12">
      <t>ジンザイ</t>
    </rPh>
    <rPh sb="13" eb="15">
      <t>カクホ</t>
    </rPh>
    <phoneticPr fontId="5"/>
  </si>
  <si>
    <t>様式欄外（参考）</t>
    <rPh sb="0" eb="2">
      <t>ヨウシキ</t>
    </rPh>
    <rPh sb="2" eb="4">
      <t>ランガイ</t>
    </rPh>
    <rPh sb="5" eb="7">
      <t>サンコウ</t>
    </rPh>
    <phoneticPr fontId="5"/>
  </si>
  <si>
    <t>直営施工した場合は○</t>
    <rPh sb="0" eb="4">
      <t>チョクエイセコウ</t>
    </rPh>
    <rPh sb="6" eb="8">
      <t>バアイ</t>
    </rPh>
    <phoneticPr fontId="5"/>
  </si>
  <si>
    <t>活動支援班による活動の場合は○</t>
    <rPh sb="0" eb="2">
      <t>カツドウ</t>
    </rPh>
    <rPh sb="2" eb="4">
      <t>シエン</t>
    </rPh>
    <rPh sb="4" eb="5">
      <t>ハン</t>
    </rPh>
    <rPh sb="8" eb="10">
      <t>カツドウ</t>
    </rPh>
    <rPh sb="11" eb="13">
      <t>バアイ</t>
    </rPh>
    <phoneticPr fontId="5"/>
  </si>
  <si>
    <t>農地維持支払</t>
    <rPh sb="0" eb="6">
      <t>ノウチイジシハライ</t>
    </rPh>
    <phoneticPr fontId="5"/>
  </si>
  <si>
    <t>資源向上支払
（共同）</t>
    <rPh sb="0" eb="4">
      <t>シゲンコウジョウ</t>
    </rPh>
    <rPh sb="4" eb="6">
      <t>シハライ</t>
    </rPh>
    <rPh sb="8" eb="10">
      <t>キョウドウ</t>
    </rPh>
    <phoneticPr fontId="5"/>
  </si>
  <si>
    <t>資源向上支払
（長寿命化）</t>
    <rPh sb="0" eb="4">
      <t>シゲンコウジョウ</t>
    </rPh>
    <rPh sb="4" eb="6">
      <t>シハライ</t>
    </rPh>
    <rPh sb="8" eb="12">
      <t>チョウジュミョウカ</t>
    </rPh>
    <phoneticPr fontId="5"/>
  </si>
  <si>
    <t>都府県</t>
    <rPh sb="0" eb="3">
      <t>トフケン</t>
    </rPh>
    <phoneticPr fontId="5"/>
  </si>
  <si>
    <t>北海道</t>
    <rPh sb="0" eb="3">
      <t>ホッカイドウ</t>
    </rPh>
    <phoneticPr fontId="5"/>
  </si>
  <si>
    <t>※交付単価は、以下①、②への取組状況によって異なります。左の表には減額する前の単価が入力されており、以下の該当するパターンに〇を付けると自動で減額されます。</t>
    <rPh sb="1" eb="5">
      <t>コウフタンカ</t>
    </rPh>
    <rPh sb="7" eb="9">
      <t>イカ</t>
    </rPh>
    <rPh sb="14" eb="16">
      <t>トリクミ</t>
    </rPh>
    <rPh sb="16" eb="18">
      <t>ジョウキョウ</t>
    </rPh>
    <rPh sb="22" eb="23">
      <t>コト</t>
    </rPh>
    <rPh sb="28" eb="29">
      <t>ヒダリ</t>
    </rPh>
    <rPh sb="30" eb="31">
      <t>ヒョウ</t>
    </rPh>
    <rPh sb="33" eb="35">
      <t>ゲンガク</t>
    </rPh>
    <rPh sb="37" eb="38">
      <t>マエ</t>
    </rPh>
    <rPh sb="39" eb="41">
      <t>タンカ</t>
    </rPh>
    <rPh sb="42" eb="44">
      <t>ニュウリョク</t>
    </rPh>
    <rPh sb="50" eb="52">
      <t>イカ</t>
    </rPh>
    <rPh sb="53" eb="55">
      <t>ガイトウ</t>
    </rPh>
    <rPh sb="64" eb="65">
      <t>ツ</t>
    </rPh>
    <rPh sb="68" eb="70">
      <t>ジドウ</t>
    </rPh>
    <rPh sb="71" eb="73">
      <t>ゲンガク</t>
    </rPh>
    <phoneticPr fontId="5"/>
  </si>
  <si>
    <t>★基本情報確認用</t>
    <rPh sb="1" eb="3">
      <t>キホン</t>
    </rPh>
    <rPh sb="3" eb="5">
      <t>ジョウホウ</t>
    </rPh>
    <rPh sb="5" eb="7">
      <t>カクニン</t>
    </rPh>
    <rPh sb="7" eb="8">
      <t>ヨウ</t>
    </rPh>
    <phoneticPr fontId="5"/>
  </si>
  <si>
    <t>○基本単価</t>
    <rPh sb="1" eb="5">
      <t>キホンタンカ</t>
    </rPh>
    <phoneticPr fontId="5"/>
  </si>
  <si>
    <t>○加算措置（多面的機能の更なる増進に向けた活動への支援）</t>
    <rPh sb="1" eb="5">
      <t>カサンソチ</t>
    </rPh>
    <rPh sb="6" eb="8">
      <t>タメン</t>
    </rPh>
    <rPh sb="8" eb="9">
      <t>テキ</t>
    </rPh>
    <rPh sb="9" eb="11">
      <t>キノウ</t>
    </rPh>
    <rPh sb="12" eb="13">
      <t>サラ</t>
    </rPh>
    <rPh sb="15" eb="17">
      <t>ゾウシン</t>
    </rPh>
    <rPh sb="18" eb="19">
      <t>ム</t>
    </rPh>
    <rPh sb="21" eb="23">
      <t>カツドウ</t>
    </rPh>
    <rPh sb="25" eb="27">
      <t>シエン</t>
    </rPh>
    <phoneticPr fontId="5"/>
  </si>
  <si>
    <t>本様式では、多面的機能支払交付金実施要綱において国が示す交付単価が入力されています。都道府県独自の交付単価（要綱基本方針に定められている交付単価）を使用している場合、まずは下の表の値を修正してください。</t>
    <rPh sb="0" eb="3">
      <t>ホンヨウシキ</t>
    </rPh>
    <rPh sb="33" eb="35">
      <t>ニュウリョク</t>
    </rPh>
    <rPh sb="42" eb="46">
      <t>トドウフケン</t>
    </rPh>
    <rPh sb="68" eb="70">
      <t>コウフ</t>
    </rPh>
    <phoneticPr fontId="5"/>
  </si>
  <si>
    <t>○加算措置（農村協働力の深化に向けた活動への支援）</t>
    <rPh sb="1" eb="5">
      <t>カサンソチ</t>
    </rPh>
    <rPh sb="6" eb="8">
      <t>ノウソン</t>
    </rPh>
    <rPh sb="8" eb="11">
      <t>キョウドウリョク</t>
    </rPh>
    <rPh sb="12" eb="14">
      <t>シンカ</t>
    </rPh>
    <rPh sb="15" eb="16">
      <t>ム</t>
    </rPh>
    <rPh sb="18" eb="20">
      <t>カツドウ</t>
    </rPh>
    <rPh sb="22" eb="24">
      <t>シエン</t>
    </rPh>
    <phoneticPr fontId="5"/>
  </si>
  <si>
    <t>○加算措置（水田の雨水貯留機能の強化（田んぼダム）を推進する活動への支援）</t>
    <rPh sb="1" eb="5">
      <t>カサンソチ</t>
    </rPh>
    <rPh sb="6" eb="8">
      <t>スイデン</t>
    </rPh>
    <rPh sb="9" eb="11">
      <t>ウスイ</t>
    </rPh>
    <rPh sb="11" eb="13">
      <t>チョリュウ</t>
    </rPh>
    <rPh sb="13" eb="15">
      <t>キノウ</t>
    </rPh>
    <rPh sb="16" eb="18">
      <t>キョウカ</t>
    </rPh>
    <rPh sb="19" eb="20">
      <t>タ</t>
    </rPh>
    <rPh sb="26" eb="28">
      <t>スイシン</t>
    </rPh>
    <rPh sb="30" eb="32">
      <t>カツドウ</t>
    </rPh>
    <rPh sb="34" eb="36">
      <t>シエン</t>
    </rPh>
    <phoneticPr fontId="5"/>
  </si>
  <si>
    <t>※資源向上支払（共同）の交付単価の減額条件に該当する場合は、本加算措置の交付単価も同様に減額されます。</t>
    <rPh sb="30" eb="31">
      <t>ホン</t>
    </rPh>
    <rPh sb="33" eb="35">
      <t>ソチ</t>
    </rPh>
    <rPh sb="36" eb="38">
      <t>コウフ</t>
    </rPh>
    <phoneticPr fontId="5"/>
  </si>
  <si>
    <t>↓ 活動を継続する組織のみ記入</t>
    <phoneticPr fontId="5"/>
  </si>
  <si>
    <t>活動支援班員</t>
    <rPh sb="0" eb="2">
      <t>カツドウ</t>
    </rPh>
    <rPh sb="2" eb="4">
      <t>シエン</t>
    </rPh>
    <rPh sb="4" eb="5">
      <t>ハン</t>
    </rPh>
    <rPh sb="5" eb="6">
      <t>イン</t>
    </rPh>
    <phoneticPr fontId="5"/>
  </si>
  <si>
    <t>　　　　　　　　　備考</t>
    <rPh sb="9" eb="11">
      <t>ビコウ</t>
    </rPh>
    <phoneticPr fontId="5"/>
  </si>
  <si>
    <t xml:space="preserve">（２）資源向上支払（共同）  </t>
    <phoneticPr fontId="5"/>
  </si>
  <si>
    <t>・・・追加する農村環境保全活動</t>
    <rPh sb="3" eb="5">
      <t>ツイカ</t>
    </rPh>
    <rPh sb="7" eb="9">
      <t>ノウソン</t>
    </rPh>
    <rPh sb="9" eb="11">
      <t>カンキョウ</t>
    </rPh>
    <rPh sb="11" eb="13">
      <t>ホゼン</t>
    </rPh>
    <rPh sb="13" eb="15">
      <t>カツドウ</t>
    </rPh>
    <phoneticPr fontId="5"/>
  </si>
  <si>
    <t>・・・高度な保全活動の活動項目</t>
    <rPh sb="3" eb="5">
      <t>コウド</t>
    </rPh>
    <rPh sb="6" eb="8">
      <t>ホゼン</t>
    </rPh>
    <rPh sb="8" eb="10">
      <t>カツドウ</t>
    </rPh>
    <rPh sb="11" eb="13">
      <t>カツドウ</t>
    </rPh>
    <rPh sb="13" eb="15">
      <t>コウモク</t>
    </rPh>
    <phoneticPr fontId="5"/>
  </si>
  <si>
    <t>加算一覧</t>
    <rPh sb="0" eb="2">
      <t>カサン</t>
    </rPh>
    <rPh sb="2" eb="4">
      <t>イチラン</t>
    </rPh>
    <phoneticPr fontId="5"/>
  </si>
  <si>
    <t>→（１）へ</t>
    <phoneticPr fontId="5"/>
  </si>
  <si>
    <t>→（２）へ</t>
  </si>
  <si>
    <t>→別葉（６）へ</t>
    <rPh sb="1" eb="3">
      <t>ベツヨウ</t>
    </rPh>
    <phoneticPr fontId="5"/>
  </si>
  <si>
    <t>→（４）へ</t>
    <phoneticPr fontId="5"/>
  </si>
  <si>
    <t>組織の広域化・体制強化に対する支援</t>
  </si>
  <si>
    <t>→（５）へ</t>
    <phoneticPr fontId="5"/>
  </si>
  <si>
    <t>（通称：増進加算）</t>
    <rPh sb="1" eb="3">
      <t>ツウショウ</t>
    </rPh>
    <rPh sb="4" eb="6">
      <t>ゾウシン</t>
    </rPh>
    <rPh sb="6" eb="8">
      <t>カサン</t>
    </rPh>
    <phoneticPr fontId="5"/>
  </si>
  <si>
    <t>（通称：田んぼダム加算）</t>
    <rPh sb="1" eb="3">
      <t>ツウショウ</t>
    </rPh>
    <rPh sb="4" eb="5">
      <t>タ</t>
    </rPh>
    <rPh sb="9" eb="11">
      <t>カサン</t>
    </rPh>
    <phoneticPr fontId="5"/>
  </si>
  <si>
    <t>（通称：みどり加算）</t>
    <rPh sb="1" eb="3">
      <t>ツウショウ</t>
    </rPh>
    <rPh sb="7" eb="9">
      <t>カサン</t>
    </rPh>
    <phoneticPr fontId="5"/>
  </si>
  <si>
    <t>（通称：活動支援班加算）</t>
    <rPh sb="1" eb="3">
      <t>ツウショウ</t>
    </rPh>
    <rPh sb="4" eb="6">
      <t>カツドウ</t>
    </rPh>
    <rPh sb="6" eb="8">
      <t>シエン</t>
    </rPh>
    <rPh sb="8" eb="9">
      <t>ハン</t>
    </rPh>
    <rPh sb="9" eb="11">
      <t>カサン</t>
    </rPh>
    <phoneticPr fontId="5"/>
  </si>
  <si>
    <t>組織の体制強化に対する支援</t>
    <rPh sb="0" eb="2">
      <t>ソシキ</t>
    </rPh>
    <rPh sb="3" eb="5">
      <t>タイセイ</t>
    </rPh>
    <rPh sb="5" eb="7">
      <t>キョウカ</t>
    </rPh>
    <rPh sb="8" eb="9">
      <t>タイ</t>
    </rPh>
    <rPh sb="11" eb="13">
      <t>シエン</t>
    </rPh>
    <phoneticPr fontId="5"/>
  </si>
  <si>
    <r>
      <t>本事業計画の</t>
    </r>
    <r>
      <rPr>
        <sz val="11"/>
        <color theme="1"/>
        <rFont val="メイリオ"/>
        <family val="3"/>
        <charset val="128"/>
      </rPr>
      <t>活動</t>
    </r>
    <rPh sb="0" eb="1">
      <t>ホン</t>
    </rPh>
    <rPh sb="1" eb="3">
      <t>ジギョウ</t>
    </rPh>
    <rPh sb="3" eb="5">
      <t>ケイカク</t>
    </rPh>
    <phoneticPr fontId="5"/>
  </si>
  <si>
    <t>★適用条件
活動を継続する組織　…（本事業計画の活動項目数）＞（前年度又は変更前の活動項目数）
新規の組織　　　　　…　本事業計画の活動項目数２つ以上</t>
    <rPh sb="1" eb="3">
      <t>テキヨウ</t>
    </rPh>
    <rPh sb="3" eb="5">
      <t>ジョウケン</t>
    </rPh>
    <rPh sb="6" eb="8">
      <t>カツドウ</t>
    </rPh>
    <rPh sb="9" eb="11">
      <t>ケイゾク</t>
    </rPh>
    <rPh sb="13" eb="15">
      <t>ソシキ</t>
    </rPh>
    <rPh sb="18" eb="19">
      <t>ホン</t>
    </rPh>
    <rPh sb="19" eb="21">
      <t>ジギョウ</t>
    </rPh>
    <rPh sb="21" eb="23">
      <t>ケイカク</t>
    </rPh>
    <rPh sb="24" eb="26">
      <t>カツドウ</t>
    </rPh>
    <rPh sb="26" eb="28">
      <t>コウモク</t>
    </rPh>
    <rPh sb="28" eb="29">
      <t>スウ</t>
    </rPh>
    <rPh sb="32" eb="35">
      <t>ゼンネンド</t>
    </rPh>
    <rPh sb="35" eb="36">
      <t>マタ</t>
    </rPh>
    <rPh sb="37" eb="39">
      <t>ヘンコウ</t>
    </rPh>
    <rPh sb="39" eb="40">
      <t>マエ</t>
    </rPh>
    <rPh sb="41" eb="43">
      <t>カツドウ</t>
    </rPh>
    <rPh sb="43" eb="45">
      <t>コウモク</t>
    </rPh>
    <rPh sb="45" eb="46">
      <t>スウ</t>
    </rPh>
    <rPh sb="48" eb="50">
      <t>シンキ</t>
    </rPh>
    <rPh sb="51" eb="53">
      <t>ソシキ</t>
    </rPh>
    <rPh sb="60" eb="61">
      <t>ホン</t>
    </rPh>
    <rPh sb="61" eb="63">
      <t>ジギョウ</t>
    </rPh>
    <rPh sb="63" eb="65">
      <t>ケイカク</t>
    </rPh>
    <rPh sb="66" eb="68">
      <t>カツドウ</t>
    </rPh>
    <rPh sb="68" eb="70">
      <t>コウモク</t>
    </rPh>
    <rPh sb="70" eb="71">
      <t>スウ</t>
    </rPh>
    <rPh sb="73" eb="75">
      <t>イジョウ</t>
    </rPh>
    <phoneticPr fontId="5"/>
  </si>
  <si>
    <t>多面的機能の増進を図る活動の活動項目</t>
    <rPh sb="14" eb="16">
      <t>カツドウ</t>
    </rPh>
    <phoneticPr fontId="5"/>
  </si>
  <si>
    <t>※資源向上支払（共同）の交付単価の減額条件に該当する場合は、本加算措置の交付単価も同様に減額されます。</t>
    <phoneticPr fontId="5"/>
  </si>
  <si>
    <t>多面的機能の更なる増進に向けた活動への支援</t>
    <rPh sb="0" eb="3">
      <t>タメンテキ</t>
    </rPh>
    <rPh sb="3" eb="5">
      <t>キノウ</t>
    </rPh>
    <rPh sb="6" eb="7">
      <t>サラ</t>
    </rPh>
    <rPh sb="9" eb="11">
      <t>ゾウシン</t>
    </rPh>
    <rPh sb="12" eb="13">
      <t>ム</t>
    </rPh>
    <rPh sb="15" eb="17">
      <t>カツドウ</t>
    </rPh>
    <rPh sb="19" eb="21">
      <t>シエン</t>
    </rPh>
    <phoneticPr fontId="5"/>
  </si>
  <si>
    <t>農村協働力の深化に向けた活動への支援</t>
    <rPh sb="0" eb="2">
      <t>ノウソン</t>
    </rPh>
    <rPh sb="2" eb="5">
      <t>キョウドウリョク</t>
    </rPh>
    <rPh sb="6" eb="8">
      <t>シンカ</t>
    </rPh>
    <rPh sb="9" eb="10">
      <t>ム</t>
    </rPh>
    <rPh sb="12" eb="14">
      <t>カツドウ</t>
    </rPh>
    <rPh sb="16" eb="18">
      <t>シエン</t>
    </rPh>
    <phoneticPr fontId="5"/>
  </si>
  <si>
    <t>水田の貯留機能の強化（田んぼダム）を推進する活動への支援</t>
    <rPh sb="0" eb="2">
      <t>スイデン</t>
    </rPh>
    <rPh sb="3" eb="5">
      <t>チョリュウ</t>
    </rPh>
    <rPh sb="5" eb="7">
      <t>キノウ</t>
    </rPh>
    <rPh sb="8" eb="10">
      <t>キョウカ</t>
    </rPh>
    <rPh sb="11" eb="12">
      <t>タ</t>
    </rPh>
    <rPh sb="18" eb="20">
      <t>スイシン</t>
    </rPh>
    <rPh sb="22" eb="24">
      <t>カツドウ</t>
    </rPh>
    <rPh sb="26" eb="28">
      <t>シエン</t>
    </rPh>
    <phoneticPr fontId="5"/>
  </si>
  <si>
    <t>広域活動組織の設立及び活動支援班の設置</t>
    <rPh sb="0" eb="2">
      <t>コウイキ</t>
    </rPh>
    <rPh sb="2" eb="4">
      <t>カツドウ</t>
    </rPh>
    <rPh sb="4" eb="6">
      <t>ソシキ</t>
    </rPh>
    <rPh sb="7" eb="9">
      <t>セツリツ</t>
    </rPh>
    <rPh sb="9" eb="10">
      <t>オヨ</t>
    </rPh>
    <rPh sb="11" eb="13">
      <t>カツドウ</t>
    </rPh>
    <rPh sb="13" eb="16">
      <t>シエンハン</t>
    </rPh>
    <rPh sb="17" eb="19">
      <t>セッチ</t>
    </rPh>
    <phoneticPr fontId="5"/>
  </si>
  <si>
    <t>→（３）へ</t>
    <phoneticPr fontId="5"/>
  </si>
  <si>
    <t>※北海道にあっては、３集落以上又は1,500ha以上3,000ha未満のとき40,000円／年・組織、3,000ha以上15,000ha未満又は特定非営利活動法人のとき80,000円／年・組織、15,000ha以上のとき160,000円／年・組織に置き換える。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8" eb="70">
      <t>ミマン</t>
    </rPh>
    <rPh sb="70" eb="71">
      <t>マタ</t>
    </rPh>
    <rPh sb="72" eb="74">
      <t>トクテイ</t>
    </rPh>
    <rPh sb="74" eb="77">
      <t>ヒエイリ</t>
    </rPh>
    <rPh sb="77" eb="79">
      <t>カツドウ</t>
    </rPh>
    <rPh sb="79" eb="81">
      <t>ホウジン</t>
    </rPh>
    <rPh sb="92" eb="93">
      <t>ネン</t>
    </rPh>
    <rPh sb="105" eb="107">
      <t>イジョウ</t>
    </rPh>
    <rPh sb="117" eb="118">
      <t>エン</t>
    </rPh>
    <rPh sb="119" eb="120">
      <t>ネン</t>
    </rPh>
    <rPh sb="121" eb="123">
      <t>ソシキ</t>
    </rPh>
    <rPh sb="124" eb="125">
      <t>オ</t>
    </rPh>
    <rPh sb="126" eb="127">
      <t>カ</t>
    </rPh>
    <phoneticPr fontId="5"/>
  </si>
  <si>
    <t>（令和６年度廃止（令和10年度までの経過措置））</t>
    <rPh sb="9" eb="11">
      <t>レイワ</t>
    </rPh>
    <phoneticPr fontId="5"/>
  </si>
  <si>
    <t>※最終年度は、資源向上（共同）の活動終了年度と同じです。</t>
    <phoneticPr fontId="5"/>
  </si>
  <si>
    <t>※最終年度は、資源向上（共同）の活動終了年度と同じです。</t>
  </si>
  <si>
    <t>取組項目</t>
    <rPh sb="0" eb="2">
      <t>トリクミ</t>
    </rPh>
    <rPh sb="2" eb="4">
      <t>コウモク</t>
    </rPh>
    <phoneticPr fontId="5"/>
  </si>
  <si>
    <t>（環境負荷低減の取組への支援を受ける場合）</t>
    <rPh sb="1" eb="3">
      <t>カンキョウ</t>
    </rPh>
    <rPh sb="3" eb="7">
      <t>フカテイゲン</t>
    </rPh>
    <rPh sb="8" eb="10">
      <t>トリクミ</t>
    </rPh>
    <rPh sb="12" eb="14">
      <t>シエン</t>
    </rPh>
    <rPh sb="15" eb="16">
      <t>ウ</t>
    </rPh>
    <rPh sb="18" eb="20">
      <t>バアイ</t>
    </rPh>
    <phoneticPr fontId="5"/>
  </si>
  <si>
    <t>報告内容は全て実施済みです。</t>
    <rPh sb="0" eb="2">
      <t>ホウコク</t>
    </rPh>
    <rPh sb="2" eb="4">
      <t>ナイヨウ</t>
    </rPh>
    <rPh sb="5" eb="6">
      <t>スベ</t>
    </rPh>
    <rPh sb="7" eb="9">
      <t>ジッシ</t>
    </rPh>
    <rPh sb="9" eb="10">
      <t>ズ</t>
    </rPh>
    <phoneticPr fontId="5"/>
  </si>
  <si>
    <t>報告内容は見込みのものも含まれます。</t>
    <rPh sb="0" eb="4">
      <t>ホウコクナイヨウ</t>
    </rPh>
    <rPh sb="5" eb="7">
      <t>ミコ</t>
    </rPh>
    <rPh sb="12" eb="13">
      <t>フク</t>
    </rPh>
    <phoneticPr fontId="5"/>
  </si>
  <si>
    <t>　　多面的機能支払交付金実施要綱（平成26年４月１日付け25農振第2254号農林水産事務次官依命通知）別紙２の第５の８に基づき、多面的機能支払交付金の実施経過（環境負荷低減の取組への支援）について、別添のとおり報告します。</t>
    <rPh sb="77" eb="79">
      <t>ケイカ</t>
    </rPh>
    <phoneticPr fontId="5"/>
  </si>
  <si>
    <t>（様式第１－12号）</t>
    <rPh sb="1" eb="3">
      <t>ヨウシキ</t>
    </rPh>
    <rPh sb="3" eb="4">
      <t>ダイ</t>
    </rPh>
    <rPh sb="8" eb="9">
      <t>ゴウ</t>
    </rPh>
    <phoneticPr fontId="5"/>
  </si>
  <si>
    <t>３　添付書類</t>
    <rPh sb="2" eb="4">
      <t>テンプ</t>
    </rPh>
    <rPh sb="4" eb="6">
      <t>ショルイ</t>
    </rPh>
    <phoneticPr fontId="5"/>
  </si>
  <si>
    <t>集計</t>
    <rPh sb="0" eb="2">
      <t>シュウケイ</t>
    </rPh>
    <phoneticPr fontId="5"/>
  </si>
  <si>
    <t>申請時記入日：　　　　年　　　　月</t>
    <rPh sb="0" eb="3">
      <t>シンセイジ</t>
    </rPh>
    <rPh sb="3" eb="5">
      <t>キニュウ</t>
    </rPh>
    <rPh sb="5" eb="6">
      <t>ビ</t>
    </rPh>
    <rPh sb="11" eb="12">
      <t>ネン</t>
    </rPh>
    <rPh sb="16" eb="17">
      <t>ガツ</t>
    </rPh>
    <phoneticPr fontId="70"/>
  </si>
  <si>
    <t>報告時記入日：　　　　年　　　　月</t>
    <rPh sb="0" eb="3">
      <t>ホウコクジ</t>
    </rPh>
    <rPh sb="3" eb="5">
      <t>キニュウ</t>
    </rPh>
    <rPh sb="5" eb="6">
      <t>ビ</t>
    </rPh>
    <rPh sb="11" eb="12">
      <t>ネン</t>
    </rPh>
    <rPh sb="16" eb="17">
      <t>ガツ</t>
    </rPh>
    <phoneticPr fontId="70"/>
  </si>
  <si>
    <t>※交付単価は、直営施工の取組状況によって異なります。左の表には、減額する前の単価が入力されており、直営施工を実施しない場合は、以下に〇を付けると自動で減額されます。</t>
    <rPh sb="1" eb="5">
      <t>コウフタンカ</t>
    </rPh>
    <rPh sb="7" eb="9">
      <t>チョクエイ</t>
    </rPh>
    <rPh sb="9" eb="11">
      <t>セコウ</t>
    </rPh>
    <rPh sb="12" eb="14">
      <t>トリクミ</t>
    </rPh>
    <rPh sb="14" eb="16">
      <t>ジョウキョウ</t>
    </rPh>
    <rPh sb="20" eb="21">
      <t>コト</t>
    </rPh>
    <rPh sb="26" eb="27">
      <t>ヒダリ</t>
    </rPh>
    <rPh sb="41" eb="43">
      <t>ニュウリョク</t>
    </rPh>
    <rPh sb="63" eb="65">
      <t>イカ</t>
    </rPh>
    <phoneticPr fontId="5"/>
  </si>
  <si>
    <t>加算措置に取り組む場合は以下を記入してください。取り組まない場合、本項目に係るページは提出不要です。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3" eb="34">
      <t>ホン</t>
    </rPh>
    <rPh sb="34" eb="36">
      <t>コウモク</t>
    </rPh>
    <rPh sb="37" eb="38">
      <t>カカ</t>
    </rPh>
    <rPh sb="43" eb="45">
      <t>テイシュツ</t>
    </rPh>
    <rPh sb="45" eb="47">
      <t>フヨウ</t>
    </rPh>
    <phoneticPr fontId="5"/>
  </si>
  <si>
    <t>★適用条件
①資源向上支払（共同）の交付を受ける田面積のうち５割以上において、雨水貯留機能の強化 （田んぼダム）を
　推進する活動を行っていること。
②広域活動組織にあっては、本活動を実施する集落ごとに、資源向上支払（共同）の交付を受ける水田面積のうち
　５割以上において、雨水貯留機能の強化 （田んぼダム）を推進する活動を行っていること。
　（実施しない集落の面積は対象農用地面積より除くこと。）</t>
    <rPh sb="1" eb="3">
      <t>テキヨウ</t>
    </rPh>
    <rPh sb="3" eb="5">
      <t>ジョウケン</t>
    </rPh>
    <phoneticPr fontId="5"/>
  </si>
  <si>
    <t>52 遊休農地の有効活用</t>
    <phoneticPr fontId="5"/>
  </si>
  <si>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5"/>
  </si>
  <si>
    <t>54 地域住民による直営施工</t>
    <phoneticPr fontId="5"/>
  </si>
  <si>
    <t>55 防災・減災力の強化</t>
    <phoneticPr fontId="5"/>
  </si>
  <si>
    <t>56 農村環境保全活動の幅広い展開</t>
    <phoneticPr fontId="5"/>
  </si>
  <si>
    <t>57 やすらぎ・福祉及び教育機能の活用</t>
    <rPh sb="8" eb="10">
      <t>フクシ</t>
    </rPh>
    <rPh sb="10" eb="11">
      <t>オヨ</t>
    </rPh>
    <rPh sb="12" eb="14">
      <t>キョウイク</t>
    </rPh>
    <rPh sb="14" eb="16">
      <t>キノウ</t>
    </rPh>
    <rPh sb="17" eb="19">
      <t>カツヨウ</t>
    </rPh>
    <phoneticPr fontId="5"/>
  </si>
  <si>
    <t>58 農村文化の伝承を通じた農村コミュニティの強化</t>
    <phoneticPr fontId="5"/>
  </si>
  <si>
    <t>59 都道府県、市町村が特に認める活動</t>
    <rPh sb="3" eb="7">
      <t>トドウフケン</t>
    </rPh>
    <rPh sb="8" eb="11">
      <t>シチョウソン</t>
    </rPh>
    <rPh sb="12" eb="13">
      <t>トク</t>
    </rPh>
    <rPh sb="14" eb="15">
      <t>ミト</t>
    </rPh>
    <rPh sb="17" eb="19">
      <t>カツドウ</t>
    </rPh>
    <phoneticPr fontId="5"/>
  </si>
  <si>
    <t>※必要に応じて欄を追加してください。</t>
    <phoneticPr fontId="5"/>
  </si>
  <si>
    <t>※ 計画面積は、対象活動別（同一の対象活動であっても、単価毎）に、a未満を切り捨てた値を記載すること。</t>
    <rPh sb="2" eb="4">
      <t>ケイカク</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5"/>
  </si>
  <si>
    <t>※ 資源向上支払（共同）の活動期間の途中からみどり加算に取り組む場合は、当該活動期間中の実施計画のみを記入します。</t>
    <rPh sb="2" eb="6">
      <t>シゲンコウジョウ</t>
    </rPh>
    <rPh sb="6" eb="8">
      <t>シハラ</t>
    </rPh>
    <rPh sb="9" eb="11">
      <t>キョウドウ</t>
    </rPh>
    <rPh sb="13" eb="15">
      <t>カツドウ</t>
    </rPh>
    <rPh sb="15" eb="17">
      <t>キカン</t>
    </rPh>
    <rPh sb="18" eb="20">
      <t>トチュウ</t>
    </rPh>
    <rPh sb="25" eb="27">
      <t>カサン</t>
    </rPh>
    <rPh sb="28" eb="29">
      <t>ト</t>
    </rPh>
    <rPh sb="30" eb="31">
      <t>ク</t>
    </rPh>
    <rPh sb="32" eb="34">
      <t>バアイ</t>
    </rPh>
    <rPh sb="36" eb="38">
      <t>トウガイ</t>
    </rPh>
    <rPh sb="38" eb="40">
      <t>カツドウ</t>
    </rPh>
    <rPh sb="40" eb="42">
      <t>キカン</t>
    </rPh>
    <rPh sb="42" eb="43">
      <t>ナカ</t>
    </rPh>
    <rPh sb="44" eb="46">
      <t>ジッシ</t>
    </rPh>
    <rPh sb="46" eb="48">
      <t>ケイカク</t>
    </rPh>
    <rPh sb="51" eb="53">
      <t>キニュウ</t>
    </rPh>
    <phoneticPr fontId="5"/>
  </si>
  <si>
    <t>別添４「環境負荷低減の取組実施区域位置図」のとおり</t>
    <rPh sb="0" eb="2">
      <t>ベッテン</t>
    </rPh>
    <rPh sb="4" eb="6">
      <t>カンキョウ</t>
    </rPh>
    <rPh sb="6" eb="8">
      <t>フカ</t>
    </rPh>
    <rPh sb="8" eb="10">
      <t>テイゲン</t>
    </rPh>
    <rPh sb="11" eb="13">
      <t>トリクミ</t>
    </rPh>
    <rPh sb="13" eb="15">
      <t>ジッシ</t>
    </rPh>
    <rPh sb="15" eb="17">
      <t>クイキ</t>
    </rPh>
    <rPh sb="17" eb="19">
      <t>イチ</t>
    </rPh>
    <rPh sb="19" eb="20">
      <t>ズ</t>
    </rPh>
    <phoneticPr fontId="5"/>
  </si>
  <si>
    <t>　※なお、別添１「実施区域位置図」に環境負荷低減の取組実施区域を記載している場合、別添４は省略できます。</t>
    <rPh sb="41" eb="43">
      <t>ベッテン</t>
    </rPh>
    <phoneticPr fontId="5"/>
  </si>
  <si>
    <t>（注１）該当する項目の□に■を入れること。</t>
    <rPh sb="1" eb="2">
      <t>チュウ</t>
    </rPh>
    <rPh sb="4" eb="6">
      <t>ガイトウ</t>
    </rPh>
    <rPh sb="8" eb="10">
      <t>コウモク</t>
    </rPh>
    <rPh sb="15" eb="16">
      <t>イ</t>
    </rPh>
    <phoneticPr fontId="5"/>
  </si>
  <si>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5"/>
  </si>
  <si>
    <t>環境負荷低減の取組への支援</t>
    <rPh sb="0" eb="2">
      <t>カンキョウ</t>
    </rPh>
    <rPh sb="2" eb="6">
      <t>フカテイゲン</t>
    </rPh>
    <rPh sb="7" eb="9">
      <t>トリクミ</t>
    </rPh>
    <rPh sb="11" eb="13">
      <t>シエン</t>
    </rPh>
    <phoneticPr fontId="5"/>
  </si>
  <si>
    <t>【加算措置に取り組む場合】</t>
    <rPh sb="1" eb="3">
      <t>カサン</t>
    </rPh>
    <rPh sb="3" eb="5">
      <t>ソチ</t>
    </rPh>
    <rPh sb="6" eb="7">
      <t>ト</t>
    </rPh>
    <rPh sb="8" eb="9">
      <t>ク</t>
    </rPh>
    <rPh sb="10" eb="12">
      <t>バアイ</t>
    </rPh>
    <phoneticPr fontId="5"/>
  </si>
  <si>
    <t>（別紙２）環境負荷低減の取組への支援</t>
    <rPh sb="1" eb="3">
      <t>ベッシ</t>
    </rPh>
    <phoneticPr fontId="5"/>
  </si>
  <si>
    <t>1　実施時期</t>
    <rPh sb="2" eb="4">
      <t>ジッシ</t>
    </rPh>
    <rPh sb="4" eb="6">
      <t>ジキ</t>
    </rPh>
    <phoneticPr fontId="5"/>
  </si>
  <si>
    <t>　　b　実施面積（報告年度のみ記載すること）</t>
    <rPh sb="4" eb="6">
      <t>ジッシ</t>
    </rPh>
    <rPh sb="6" eb="8">
      <t>メンセキ</t>
    </rPh>
    <rPh sb="9" eb="11">
      <t>ホウコク</t>
    </rPh>
    <rPh sb="11" eb="13">
      <t>ネンド</t>
    </rPh>
    <rPh sb="15" eb="17">
      <t>キサイ</t>
    </rPh>
    <phoneticPr fontId="5"/>
  </si>
  <si>
    <t>※　同一圃場に対しては、複数の取組を行った場合に加算されるのは１つのみです。</t>
    <rPh sb="2" eb="4">
      <t>ドウイツ</t>
    </rPh>
    <rPh sb="4" eb="6">
      <t>ホジョウ</t>
    </rPh>
    <rPh sb="7" eb="8">
      <t>タイ</t>
    </rPh>
    <rPh sb="12" eb="14">
      <t>フクスウ</t>
    </rPh>
    <rPh sb="15" eb="17">
      <t>トリクミ</t>
    </rPh>
    <rPh sb="18" eb="19">
      <t>オコナ</t>
    </rPh>
    <rPh sb="21" eb="23">
      <t>バアイ</t>
    </rPh>
    <rPh sb="24" eb="26">
      <t>カサン</t>
    </rPh>
    <phoneticPr fontId="5"/>
  </si>
  <si>
    <t>※　実施面積は、対象活動別（同一の対象活動であっても、単価毎）に、a未満を切り捨てた値を記載してください。</t>
    <rPh sb="2" eb="4">
      <t>ジッシ</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5"/>
  </si>
  <si>
    <t>※　構成員別実施面積（別紙３）を添付してください。</t>
    <rPh sb="2" eb="5">
      <t>コウセイイン</t>
    </rPh>
    <rPh sb="5" eb="6">
      <t>ベツ</t>
    </rPh>
    <rPh sb="6" eb="8">
      <t>ジッシ</t>
    </rPh>
    <rPh sb="8" eb="10">
      <t>メンセキ</t>
    </rPh>
    <rPh sb="11" eb="13">
      <t>ベッシ</t>
    </rPh>
    <rPh sb="16" eb="18">
      <t>テンプ</t>
    </rPh>
    <phoneticPr fontId="5"/>
  </si>
  <si>
    <t>※ 必要に応じて欄を追加してください。</t>
    <phoneticPr fontId="5"/>
  </si>
  <si>
    <t>※ ２月以降に活動が終了する場合は見込みのみを記載してください。</t>
    <rPh sb="3" eb="4">
      <t>ガツ</t>
    </rPh>
    <rPh sb="4" eb="6">
      <t>イコウ</t>
    </rPh>
    <rPh sb="7" eb="9">
      <t>カツドウ</t>
    </rPh>
    <rPh sb="10" eb="12">
      <t>シュウリョウ</t>
    </rPh>
    <rPh sb="14" eb="16">
      <t>バアイ</t>
    </rPh>
    <rPh sb="17" eb="19">
      <t>ミコ</t>
    </rPh>
    <rPh sb="23" eb="25">
      <t>キサイ</t>
    </rPh>
    <phoneticPr fontId="5"/>
  </si>
  <si>
    <t>※ ２月以降に活動が終了する場合は見込みを記載してください。</t>
    <phoneticPr fontId="5"/>
  </si>
  <si>
    <t>（注）該当する項目の□に■を入れること。</t>
    <rPh sb="1" eb="2">
      <t>チュウ</t>
    </rPh>
    <rPh sb="3" eb="5">
      <t>ガイトウ</t>
    </rPh>
    <rPh sb="7" eb="9">
      <t>コウモク</t>
    </rPh>
    <rPh sb="14" eb="15">
      <t>イ</t>
    </rPh>
    <phoneticPr fontId="5"/>
  </si>
  <si>
    <t>○年○月○日</t>
    <rPh sb="1" eb="2">
      <t>ネン</t>
    </rPh>
    <rPh sb="2" eb="4">
      <t>マルガツ</t>
    </rPh>
    <rPh sb="4" eb="6">
      <t>マルニチ</t>
    </rPh>
    <phoneticPr fontId="5"/>
  </si>
  <si>
    <t>年度　多面的機能支払交付金 金銭出納簿</t>
    <rPh sb="0" eb="2">
      <t>ネンド</t>
    </rPh>
    <phoneticPr fontId="5"/>
  </si>
  <si>
    <t>組織名：</t>
    <rPh sb="0" eb="3">
      <t>ソシキメイ</t>
    </rPh>
    <phoneticPr fontId="5"/>
  </si>
  <si>
    <r>
      <t>★「活動項目番号」欄には、実施要領別記1-2の国が定める活動指針における</t>
    </r>
    <r>
      <rPr>
        <sz val="10"/>
        <color theme="1"/>
        <rFont val="HG丸ｺﾞｼｯｸM-PRO"/>
        <family val="3"/>
        <charset val="128"/>
      </rPr>
      <t>活動項目</t>
    </r>
    <r>
      <rPr>
        <sz val="10"/>
        <rFont val="HG丸ｺﾞｼｯｸM-PRO"/>
        <family val="3"/>
        <charset val="128"/>
      </rPr>
      <t>の番号及び要領第1の２の(1)に基づき都道府県が定める要綱基本方針において追加された活動項目の番号を記入します。その他、事務処理は200番、会議等は300番を記入します。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6" eb="8">
      <t>バンゴウ</t>
    </rPh>
    <rPh sb="9" eb="10">
      <t>ラン</t>
    </rPh>
    <rPh sb="13" eb="15">
      <t>ジッシ</t>
    </rPh>
    <rPh sb="15" eb="17">
      <t>ヨウリョウ</t>
    </rPh>
    <rPh sb="17" eb="19">
      <t>ベッキ</t>
    </rPh>
    <rPh sb="23" eb="24">
      <t>クニ</t>
    </rPh>
    <rPh sb="25" eb="26">
      <t>サダ</t>
    </rPh>
    <rPh sb="28" eb="30">
      <t>カツドウ</t>
    </rPh>
    <rPh sb="30" eb="32">
      <t>シシン</t>
    </rPh>
    <rPh sb="41" eb="43">
      <t>バンゴウ</t>
    </rPh>
    <rPh sb="43" eb="44">
      <t>オヨ</t>
    </rPh>
    <rPh sb="45" eb="47">
      <t>ヨウリョウ</t>
    </rPh>
    <rPh sb="47" eb="48">
      <t>ダイ</t>
    </rPh>
    <rPh sb="56" eb="57">
      <t>モト</t>
    </rPh>
    <rPh sb="59" eb="63">
      <t>トドウフケン</t>
    </rPh>
    <rPh sb="64" eb="65">
      <t>サダ</t>
    </rPh>
    <rPh sb="67" eb="69">
      <t>ヨウコウ</t>
    </rPh>
    <rPh sb="69" eb="71">
      <t>キホン</t>
    </rPh>
    <rPh sb="71" eb="73">
      <t>ホウシン</t>
    </rPh>
    <rPh sb="77" eb="79">
      <t>ツイカ</t>
    </rPh>
    <rPh sb="87" eb="89">
      <t>バンゴウ</t>
    </rPh>
    <rPh sb="90" eb="92">
      <t>キニュウ</t>
    </rPh>
    <rPh sb="98" eb="99">
      <t>タ</t>
    </rPh>
    <rPh sb="100" eb="102">
      <t>ジム</t>
    </rPh>
    <rPh sb="102" eb="104">
      <t>ショリ</t>
    </rPh>
    <rPh sb="108" eb="109">
      <t>バン</t>
    </rPh>
    <rPh sb="110" eb="112">
      <t>カイギ</t>
    </rPh>
    <rPh sb="112" eb="113">
      <t>トウ</t>
    </rPh>
    <rPh sb="117" eb="118">
      <t>バン</t>
    </rPh>
    <rPh sb="119" eb="121">
      <t>キニュウ</t>
    </rPh>
    <rPh sb="127" eb="129">
      <t>ドウイツ</t>
    </rPh>
    <rPh sb="129" eb="130">
      <t>ヒ</t>
    </rPh>
    <rPh sb="131" eb="133">
      <t>フクスウ</t>
    </rPh>
    <rPh sb="134" eb="136">
      <t>カツドウ</t>
    </rPh>
    <rPh sb="137" eb="138">
      <t>オコナ</t>
    </rPh>
    <rPh sb="140" eb="142">
      <t>バアイ</t>
    </rPh>
    <rPh sb="144" eb="146">
      <t>ガイトウ</t>
    </rPh>
    <rPh sb="148" eb="149">
      <t>スベ</t>
    </rPh>
    <rPh sb="151" eb="153">
      <t>カツドウ</t>
    </rPh>
    <rPh sb="153" eb="155">
      <t>コウモク</t>
    </rPh>
    <rPh sb="155" eb="157">
      <t>バンゴウ</t>
    </rPh>
    <rPh sb="158" eb="160">
      <t>ヒダリヅ</t>
    </rPh>
    <rPh sb="162" eb="163">
      <t>イチ</t>
    </rPh>
    <rPh sb="163" eb="164">
      <t>ギョウ</t>
    </rPh>
    <rPh sb="165" eb="167">
      <t>キニュウ</t>
    </rPh>
    <rPh sb="174" eb="176">
      <t>バンゴウ</t>
    </rPh>
    <rPh sb="176" eb="177">
      <t>ラン</t>
    </rPh>
    <rPh sb="178" eb="179">
      <t>タ</t>
    </rPh>
    <rPh sb="182" eb="184">
      <t>バアイ</t>
    </rPh>
    <rPh sb="186" eb="189">
      <t>フクスウギョウ</t>
    </rPh>
    <rPh sb="190" eb="191">
      <t>ワ</t>
    </rPh>
    <rPh sb="193" eb="195">
      <t>キニュウ</t>
    </rPh>
    <phoneticPr fontId="5"/>
  </si>
  <si>
    <t>年度　多面的機能支払交付金に係る実施状況報告書</t>
    <rPh sb="0" eb="2">
      <t>ネンド</t>
    </rPh>
    <phoneticPr fontId="5"/>
  </si>
  <si>
    <t>該当しない</t>
    <rPh sb="0" eb="2">
      <t>ガイトウ</t>
    </rPh>
    <phoneticPr fontId="5"/>
  </si>
  <si>
    <t>⑧</t>
    <phoneticPr fontId="5"/>
  </si>
  <si>
    <t>生態系への影響が想定される工事等を実施する場合</t>
    <phoneticPr fontId="5"/>
  </si>
  <si>
    <t>生態系に配慮した事業実施に努める</t>
    <phoneticPr fontId="5"/>
  </si>
  <si>
    <t>⑩</t>
    <phoneticPr fontId="5"/>
  </si>
  <si>
    <t>⑪</t>
    <phoneticPr fontId="5"/>
  </si>
  <si>
    <t>「みどりの食料システム戦略」を理解し、適切な事業実施に努める</t>
    <phoneticPr fontId="5"/>
  </si>
  <si>
    <t>⑫</t>
    <phoneticPr fontId="5"/>
  </si>
  <si>
    <t>正しい知識に基づく作業安全に努める</t>
    <phoneticPr fontId="5"/>
  </si>
  <si>
    <t>「備考」欄：報告年度の実施面積が計画面積を下回った場合又は「１年目 計画面積」を下回った場合は、その理由を記入する。</t>
    <rPh sb="1" eb="3">
      <t>ビコウ</t>
    </rPh>
    <rPh sb="4" eb="5">
      <t>ラン</t>
    </rPh>
    <rPh sb="6" eb="10">
      <t>ホウコクネンド</t>
    </rPh>
    <rPh sb="11" eb="13">
      <t>ジッシ</t>
    </rPh>
    <rPh sb="13" eb="15">
      <t>メンセキ</t>
    </rPh>
    <rPh sb="16" eb="18">
      <t>ケイカク</t>
    </rPh>
    <rPh sb="18" eb="20">
      <t>メンセキ</t>
    </rPh>
    <rPh sb="21" eb="23">
      <t>シタマワ</t>
    </rPh>
    <rPh sb="25" eb="27">
      <t>バアイ</t>
    </rPh>
    <rPh sb="27" eb="28">
      <t>マタ</t>
    </rPh>
    <rPh sb="31" eb="33">
      <t>ネンメ</t>
    </rPh>
    <rPh sb="34" eb="36">
      <t>ケイカク</t>
    </rPh>
    <rPh sb="36" eb="38">
      <t>メンセキ</t>
    </rPh>
    <rPh sb="40" eb="42">
      <t>シタマワ</t>
    </rPh>
    <rPh sb="44" eb="46">
      <t>バアイ</t>
    </rPh>
    <rPh sb="50" eb="52">
      <t>リユウ</t>
    </rPh>
    <rPh sb="53" eb="55">
      <t>キニュウ</t>
    </rPh>
    <phoneticPr fontId="5"/>
  </si>
  <si>
    <t>（様式第１－11号）</t>
    <rPh sb="1" eb="3">
      <t>ヨウシキ</t>
    </rPh>
    <rPh sb="3" eb="4">
      <t>ダイ</t>
    </rPh>
    <rPh sb="8" eb="9">
      <t>ゴウ</t>
    </rPh>
    <phoneticPr fontId="5"/>
  </si>
  <si>
    <t>農林水産省様式</t>
    <rPh sb="0" eb="5">
      <t>ノウリンスイサンショウ</t>
    </rPh>
    <rPh sb="5" eb="7">
      <t>ヨウシキ</t>
    </rPh>
    <phoneticPr fontId="70"/>
  </si>
  <si>
    <t>前年度からの持越金</t>
    <rPh sb="3" eb="5">
      <t>ニットウ</t>
    </rPh>
    <phoneticPr fontId="85"/>
  </si>
  <si>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28">
      <t>カンキョウ</t>
    </rPh>
    <rPh sb="28" eb="32">
      <t>フカテイゲン</t>
    </rPh>
    <rPh sb="33" eb="35">
      <t>トリクミ</t>
    </rPh>
    <rPh sb="37" eb="39">
      <t>シエン</t>
    </rPh>
    <rPh sb="40" eb="41">
      <t>カカ</t>
    </rPh>
    <rPh sb="42" eb="44">
      <t>ホウコク</t>
    </rPh>
    <rPh sb="45" eb="47">
      <t>ショウリャク</t>
    </rPh>
    <phoneticPr fontId="5"/>
  </si>
  <si>
    <t>　※学校、企業、農業に関心のある非農業者等</t>
    <rPh sb="2" eb="4">
      <t>ガッコウ</t>
    </rPh>
    <rPh sb="5" eb="7">
      <t>キギョウ</t>
    </rPh>
    <rPh sb="8" eb="10">
      <t>ノウギョウ</t>
    </rPh>
    <rPh sb="11" eb="13">
      <t>カンシン</t>
    </rPh>
    <rPh sb="16" eb="20">
      <t>ヒノウギョウシャ</t>
    </rPh>
    <rPh sb="20" eb="21">
      <t>トウ</t>
    </rPh>
    <phoneticPr fontId="5"/>
  </si>
  <si>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5"/>
  </si>
  <si>
    <t>【活動組織から市町村に提出するもの】</t>
    <rPh sb="7" eb="10">
      <t>シチョウソン</t>
    </rPh>
    <phoneticPr fontId="5"/>
  </si>
  <si>
    <t>うち、排水路</t>
    <rPh sb="3" eb="6">
      <t>ハイスイロ</t>
    </rPh>
    <phoneticPr fontId="5"/>
  </si>
  <si>
    <t>左記が水路の場合、うち排水路延長</t>
    <rPh sb="0" eb="2">
      <t>サキ</t>
    </rPh>
    <rPh sb="3" eb="5">
      <t>スイロ</t>
    </rPh>
    <rPh sb="6" eb="8">
      <t>バアイ</t>
    </rPh>
    <rPh sb="11" eb="14">
      <t>ハイスイロ</t>
    </rPh>
    <rPh sb="14" eb="16">
      <t>エンチョウ</t>
    </rPh>
    <phoneticPr fontId="5"/>
  </si>
  <si>
    <t>左記が水路の場合、うち排水路延長（km）</t>
    <phoneticPr fontId="5"/>
  </si>
  <si>
    <t>うち、排水路の補修（kｍ）</t>
    <rPh sb="3" eb="4">
      <t>ハイ</t>
    </rPh>
    <phoneticPr fontId="5"/>
  </si>
  <si>
    <t>うち、排水路の更新等（kｍ）</t>
    <rPh sb="3" eb="4">
      <t>ハイ</t>
    </rPh>
    <phoneticPr fontId="5"/>
  </si>
  <si>
    <t>※広域活動組織となるための規模要件を満たさない場合は、左記合計と集落数×200万円のいずれか小さい方が上限となります。</t>
  </si>
  <si>
    <t>集落数×200万円</t>
  </si>
  <si>
    <t>（各単位）</t>
    <rPh sb="1" eb="2">
      <t>カク</t>
    </rPh>
    <rPh sb="2" eb="4">
      <t>タンイ</t>
    </rPh>
    <phoneticPr fontId="5"/>
  </si>
  <si>
    <t>※資源向上支払（共同）の交付単価の減額条件に該当する場合は、本加算措置の交付単価も同様に減額されます。</t>
    <rPh sb="30" eb="31">
      <t>ホン</t>
    </rPh>
    <phoneticPr fontId="5"/>
  </si>
  <si>
    <t>体制強化</t>
    <rPh sb="0" eb="4">
      <t>タイセイキョウカ</t>
    </rPh>
    <phoneticPr fontId="5"/>
  </si>
  <si>
    <t>新たに構成員が追加</t>
    <rPh sb="0" eb="1">
      <t>アラ</t>
    </rPh>
    <rPh sb="3" eb="6">
      <t>コウセイイン</t>
    </rPh>
    <rPh sb="7" eb="9">
      <t>ツイカ</t>
    </rPh>
    <phoneticPr fontId="5"/>
  </si>
  <si>
    <t>マッチングを活用して人材を確保</t>
    <phoneticPr fontId="5"/>
  </si>
  <si>
    <t>マッチングを活用したが人材確保に至らなかった</t>
    <rPh sb="16" eb="17">
      <t>イタ</t>
    </rPh>
    <phoneticPr fontId="5"/>
  </si>
  <si>
    <t>新たに集落内外の人材・団体等と連携して活動</t>
    <phoneticPr fontId="5"/>
  </si>
  <si>
    <t>新たに土地改良区、JA等に事務を委託</t>
    <phoneticPr fontId="5"/>
  </si>
  <si>
    <t>活動支援班の設置</t>
    <rPh sb="0" eb="2">
      <t>カツドウ</t>
    </rPh>
    <rPh sb="2" eb="5">
      <t>シエンハン</t>
    </rPh>
    <rPh sb="6" eb="8">
      <t>セッチ</t>
    </rPh>
    <phoneticPr fontId="5"/>
  </si>
  <si>
    <t>江の設置（作溝実施）（ａ）</t>
    <rPh sb="0" eb="1">
      <t>エ</t>
    </rPh>
    <rPh sb="2" eb="4">
      <t>セッチ</t>
    </rPh>
    <rPh sb="5" eb="6">
      <t>サク</t>
    </rPh>
    <rPh sb="6" eb="7">
      <t>ミゾ</t>
    </rPh>
    <rPh sb="7" eb="9">
      <t>ジッシ</t>
    </rPh>
    <phoneticPr fontId="5"/>
  </si>
  <si>
    <t>江の設置（作溝未実施）（ａ）</t>
    <rPh sb="0" eb="1">
      <t>エ</t>
    </rPh>
    <rPh sb="2" eb="4">
      <t>セッチ</t>
    </rPh>
    <rPh sb="5" eb="6">
      <t>サク</t>
    </rPh>
    <rPh sb="6" eb="7">
      <t>ミゾ</t>
    </rPh>
    <rPh sb="7" eb="10">
      <t>ミジッシ</t>
    </rPh>
    <phoneticPr fontId="5"/>
  </si>
  <si>
    <t>※「特定事業実施者」（令和６年度に環境保全型農業直接支払交付金を受けていた農業者団体等）が加算措置「環境負荷低減の取組に係る支援」のみを実施する場合は、○を付けてください。</t>
    <rPh sb="11" eb="13">
      <t>レイワ</t>
    </rPh>
    <rPh sb="14" eb="16">
      <t>ネンド</t>
    </rPh>
    <rPh sb="17" eb="19">
      <t>カンキョウ</t>
    </rPh>
    <rPh sb="19" eb="22">
      <t>ホゼンガタ</t>
    </rPh>
    <rPh sb="22" eb="24">
      <t>ノウギョウ</t>
    </rPh>
    <rPh sb="24" eb="26">
      <t>チョクセツ</t>
    </rPh>
    <rPh sb="26" eb="28">
      <t>シハラ</t>
    </rPh>
    <rPh sb="28" eb="31">
      <t>コウフキン</t>
    </rPh>
    <rPh sb="32" eb="33">
      <t>ウ</t>
    </rPh>
    <rPh sb="37" eb="40">
      <t>ノウギョウシャ</t>
    </rPh>
    <rPh sb="40" eb="43">
      <t>ダンタイトウ</t>
    </rPh>
    <rPh sb="68" eb="70">
      <t>ジッシ</t>
    </rPh>
    <rPh sb="78" eb="79">
      <t>ツ</t>
    </rPh>
    <phoneticPr fontId="5"/>
  </si>
  <si>
    <t>e　（特定事業実施者のみ）添付書類</t>
    <rPh sb="13" eb="15">
      <t>テンプ</t>
    </rPh>
    <rPh sb="15" eb="17">
      <t>ショルイ</t>
    </rPh>
    <phoneticPr fontId="5"/>
  </si>
  <si>
    <t>特定事業実施者の場合であって、</t>
    <rPh sb="8" eb="10">
      <t>バアイ</t>
    </rPh>
    <phoneticPr fontId="5"/>
  </si>
  <si>
    <t>全ての活動組織、広域活動組織、特定事業実施者</t>
    <rPh sb="0" eb="1">
      <t>スベ</t>
    </rPh>
    <rPh sb="3" eb="7">
      <t>カツドウソシキ</t>
    </rPh>
    <rPh sb="8" eb="14">
      <t>コウイキカツドウソシキ</t>
    </rPh>
    <phoneticPr fontId="5"/>
  </si>
  <si>
    <t>全ての活動組織及び広域活動組織（特定事業実施者を除く）</t>
    <rPh sb="0" eb="1">
      <t>スベ</t>
    </rPh>
    <rPh sb="3" eb="7">
      <t>カツドウソシキ</t>
    </rPh>
    <rPh sb="7" eb="8">
      <t>オヨ</t>
    </rPh>
    <rPh sb="9" eb="15">
      <t>コウイキカツドウソシキ</t>
    </rPh>
    <rPh sb="24" eb="25">
      <t>ノゾ</t>
    </rPh>
    <phoneticPr fontId="70"/>
  </si>
  <si>
    <t>分類</t>
    <rPh sb="0" eb="2">
      <t>ブンルイ</t>
    </rPh>
    <phoneticPr fontId="5"/>
  </si>
  <si>
    <t>実施面積</t>
    <rPh sb="0" eb="2">
      <t>ジッシ</t>
    </rPh>
    <rPh sb="2" eb="4">
      <t>メンセキ</t>
    </rPh>
    <phoneticPr fontId="5"/>
  </si>
  <si>
    <t>（別紙１）環境負荷低減の取組への支援</t>
    <rPh sb="1" eb="3">
      <t>ベッシ</t>
    </rPh>
    <phoneticPr fontId="5"/>
  </si>
  <si>
    <t>別紙３</t>
    <rPh sb="0" eb="2">
      <t>ベッシ</t>
    </rPh>
    <phoneticPr fontId="5"/>
  </si>
  <si>
    <t>※ 計画面積は、取組ごとに、２年目以降の取組面積が初年度の取組面積を下回らず、終了年度の取組面積が初年度の取組面積を上回る必要があります。</t>
    <rPh sb="2" eb="4">
      <t>ケイカク</t>
    </rPh>
    <rPh sb="4" eb="6">
      <t>メンセキ</t>
    </rPh>
    <rPh sb="8" eb="10">
      <t>トリクミ</t>
    </rPh>
    <rPh sb="15" eb="17">
      <t>ネンメ</t>
    </rPh>
    <rPh sb="17" eb="19">
      <t>イコウ</t>
    </rPh>
    <rPh sb="20" eb="24">
      <t>トリクミメンセキ</t>
    </rPh>
    <rPh sb="25" eb="28">
      <t>ショネンド</t>
    </rPh>
    <rPh sb="29" eb="31">
      <t>トリクミ</t>
    </rPh>
    <rPh sb="31" eb="33">
      <t>メンセキ</t>
    </rPh>
    <rPh sb="34" eb="36">
      <t>シタマワ</t>
    </rPh>
    <rPh sb="39" eb="41">
      <t>シュウリョウ</t>
    </rPh>
    <rPh sb="41" eb="43">
      <t>ネンド</t>
    </rPh>
    <rPh sb="44" eb="46">
      <t>トリクミ</t>
    </rPh>
    <rPh sb="46" eb="48">
      <t>メンセキ</t>
    </rPh>
    <rPh sb="49" eb="52">
      <t>ショネンド</t>
    </rPh>
    <rPh sb="53" eb="57">
      <t>トリクミメンセキ</t>
    </rPh>
    <rPh sb="58" eb="60">
      <t>ウワマワ</t>
    </rPh>
    <rPh sb="61" eb="63">
      <t>ヒツヨウ</t>
    </rPh>
    <phoneticPr fontId="5"/>
  </si>
  <si>
    <t>別紙１及び別紙２に記入してください。</t>
    <rPh sb="0" eb="2">
      <t>ベッシ</t>
    </rPh>
    <rPh sb="3" eb="4">
      <t>オヨ</t>
    </rPh>
    <rPh sb="5" eb="7">
      <t>ベッシ</t>
    </rPh>
    <rPh sb="9" eb="11">
      <t>キニュウ</t>
    </rPh>
    <phoneticPr fontId="5"/>
  </si>
  <si>
    <t>１年目
交付上限額</t>
    <rPh sb="1" eb="3">
      <t>ネンメ</t>
    </rPh>
    <rPh sb="4" eb="6">
      <t>コウフ</t>
    </rPh>
    <rPh sb="6" eb="8">
      <t>ジョウゲン</t>
    </rPh>
    <rPh sb="8" eb="9">
      <t>ガク</t>
    </rPh>
    <phoneticPr fontId="5"/>
  </si>
  <si>
    <t>２年目
交付上限額</t>
    <rPh sb="1" eb="3">
      <t>ネンメ</t>
    </rPh>
    <rPh sb="4" eb="6">
      <t>コウフ</t>
    </rPh>
    <rPh sb="6" eb="8">
      <t>ジョウゲン</t>
    </rPh>
    <rPh sb="8" eb="9">
      <t>ガク</t>
    </rPh>
    <phoneticPr fontId="5"/>
  </si>
  <si>
    <t>３年目
交付上限額</t>
    <rPh sb="1" eb="3">
      <t>ネンメ</t>
    </rPh>
    <rPh sb="4" eb="6">
      <t>コウフ</t>
    </rPh>
    <rPh sb="6" eb="8">
      <t>ジョウゲン</t>
    </rPh>
    <rPh sb="8" eb="9">
      <t>ガク</t>
    </rPh>
    <phoneticPr fontId="5"/>
  </si>
  <si>
    <t>４年目
交付上限額</t>
    <rPh sb="1" eb="3">
      <t>ネンメ</t>
    </rPh>
    <rPh sb="4" eb="6">
      <t>コウフ</t>
    </rPh>
    <rPh sb="6" eb="8">
      <t>ジョウゲン</t>
    </rPh>
    <rPh sb="8" eb="9">
      <t>ガク</t>
    </rPh>
    <phoneticPr fontId="5"/>
  </si>
  <si>
    <t>５年目
交付上限額</t>
    <rPh sb="1" eb="3">
      <t>ネンメ</t>
    </rPh>
    <rPh sb="4" eb="6">
      <t>コウフ</t>
    </rPh>
    <rPh sb="6" eb="8">
      <t>ジョウゲン</t>
    </rPh>
    <rPh sb="8" eb="9">
      <t>ガク</t>
    </rPh>
    <phoneticPr fontId="5"/>
  </si>
  <si>
    <t>１年目
交付額</t>
    <rPh sb="1" eb="3">
      <t>ネンメ</t>
    </rPh>
    <rPh sb="4" eb="6">
      <t>コウフ</t>
    </rPh>
    <rPh sb="6" eb="7">
      <t>ガク</t>
    </rPh>
    <phoneticPr fontId="5"/>
  </si>
  <si>
    <t>２年目
交付額</t>
    <rPh sb="1" eb="3">
      <t>ネンメ</t>
    </rPh>
    <rPh sb="4" eb="6">
      <t>コウフ</t>
    </rPh>
    <rPh sb="6" eb="7">
      <t>ガク</t>
    </rPh>
    <phoneticPr fontId="5"/>
  </si>
  <si>
    <t>３年目
交付額</t>
    <rPh sb="1" eb="3">
      <t>ネンメ</t>
    </rPh>
    <rPh sb="4" eb="6">
      <t>コウフ</t>
    </rPh>
    <rPh sb="6" eb="7">
      <t>ガク</t>
    </rPh>
    <phoneticPr fontId="5"/>
  </si>
  <si>
    <t>４年目
交付額</t>
    <rPh sb="1" eb="3">
      <t>ネンメ</t>
    </rPh>
    <rPh sb="4" eb="6">
      <t>コウフ</t>
    </rPh>
    <rPh sb="6" eb="7">
      <t>ガク</t>
    </rPh>
    <phoneticPr fontId="5"/>
  </si>
  <si>
    <t>５年目
交付額</t>
    <rPh sb="1" eb="3">
      <t>ネンメ</t>
    </rPh>
    <rPh sb="4" eb="6">
      <t>コウフ</t>
    </rPh>
    <rPh sb="6" eb="7">
      <t>ガク</t>
    </rPh>
    <phoneticPr fontId="5"/>
  </si>
  <si>
    <t>うち、排水路（ｋｍ）</t>
    <rPh sb="3" eb="6">
      <t>ハイスイロ</t>
    </rPh>
    <phoneticPr fontId="5"/>
  </si>
  <si>
    <t>イモ類</t>
    <rPh sb="2" eb="3">
      <t>ルイ</t>
    </rPh>
    <phoneticPr fontId="5"/>
  </si>
  <si>
    <t>豆類</t>
    <rPh sb="0" eb="2">
      <t>マメルイ</t>
    </rPh>
    <phoneticPr fontId="5"/>
  </si>
  <si>
    <t>なたね類</t>
    <rPh sb="3" eb="4">
      <t>ルイ</t>
    </rPh>
    <phoneticPr fontId="5"/>
  </si>
  <si>
    <t>除草や水路の泥上げ等を行う場合には、気温や周辺環境等を考慮し、草や土砂等を適切に処理することで悪臭・害虫の発生防止・低減に努める</t>
    <rPh sb="0" eb="2">
      <t>ジョソウ</t>
    </rPh>
    <rPh sb="3" eb="5">
      <t>スイロ</t>
    </rPh>
    <rPh sb="6" eb="8">
      <t>ドロア</t>
    </rPh>
    <rPh sb="9" eb="10">
      <t>トウ</t>
    </rPh>
    <rPh sb="11" eb="12">
      <t>オコナ</t>
    </rPh>
    <rPh sb="13" eb="15">
      <t>バアイ</t>
    </rPh>
    <rPh sb="18" eb="20">
      <t>キオン</t>
    </rPh>
    <rPh sb="21" eb="25">
      <t>シュウヘンカンキョウ</t>
    </rPh>
    <rPh sb="25" eb="26">
      <t>トウ</t>
    </rPh>
    <rPh sb="27" eb="29">
      <t>コウリョ</t>
    </rPh>
    <rPh sb="31" eb="32">
      <t>クサ</t>
    </rPh>
    <rPh sb="33" eb="36">
      <t>ドシャトウ</t>
    </rPh>
    <rPh sb="37" eb="39">
      <t>テキセツ</t>
    </rPh>
    <rPh sb="40" eb="42">
      <t>ショリ</t>
    </rPh>
    <rPh sb="47" eb="49">
      <t>アクシュウ</t>
    </rPh>
    <rPh sb="50" eb="52">
      <t>ガイチュウ</t>
    </rPh>
    <rPh sb="53" eb="57">
      <t>ハッセイボウシ</t>
    </rPh>
    <rPh sb="58" eb="60">
      <t>テイゲン</t>
    </rPh>
    <rPh sb="61" eb="62">
      <t>ツト</t>
    </rPh>
    <phoneticPr fontId="70"/>
  </si>
  <si>
    <t>プラ等廃棄物の削減に努め、適正に処理</t>
    <phoneticPr fontId="70"/>
  </si>
  <si>
    <t xml:space="preserve">
特定事業実施者
のみ</t>
    <phoneticPr fontId="5"/>
  </si>
  <si>
    <t>○○　○○</t>
    <phoneticPr fontId="5"/>
  </si>
  <si>
    <t>うち解消する遊休
農地面積</t>
    <rPh sb="2" eb="4">
      <t>カイショウ</t>
    </rPh>
    <rPh sb="6" eb="8">
      <t>ユウキュウ</t>
    </rPh>
    <rPh sb="9" eb="11">
      <t>ノウチ</t>
    </rPh>
    <rPh sb="11" eb="13">
      <t>メンセキ</t>
    </rPh>
    <phoneticPr fontId="5"/>
  </si>
  <si>
    <t>加算措置「環境負荷低減の取組に係る支援」のみ実施する場合は〇　</t>
    <rPh sb="0" eb="4">
      <t>カサンソチ</t>
    </rPh>
    <rPh sb="22" eb="24">
      <t>ジッシ</t>
    </rPh>
    <phoneticPr fontId="5"/>
  </si>
  <si>
    <t>※複数の交付単価がある場合には、行を追加してください。
※加算措置は除きます。</t>
    <rPh sb="29" eb="31">
      <t>カサン</t>
    </rPh>
    <rPh sb="31" eb="33">
      <t>ソチ</t>
    </rPh>
    <rPh sb="34" eb="35">
      <t>ノゾ</t>
    </rPh>
    <phoneticPr fontId="5"/>
  </si>
  <si>
    <t>※毎年度実施するものに○を記入してください。</t>
    <rPh sb="1" eb="4">
      <t>マイネンド</t>
    </rPh>
    <rPh sb="4" eb="6">
      <t>ジッシ</t>
    </rPh>
    <rPh sb="13" eb="15">
      <t>キニュウ</t>
    </rPh>
    <phoneticPr fontId="5"/>
  </si>
  <si>
    <t>点検結果に応じて実施</t>
    <phoneticPr fontId="5"/>
  </si>
  <si>
    <t>洪水、台風、地震等の発生後に実施</t>
    <rPh sb="14" eb="16">
      <t>ジッシ</t>
    </rPh>
    <phoneticPr fontId="5"/>
  </si>
  <si>
    <t>機能診断結果に応じて実施</t>
    <phoneticPr fontId="5"/>
  </si>
  <si>
    <t>※毎年度実施するものに○を記入してください。</t>
    <rPh sb="1" eb="4">
      <t>マイネンド</t>
    </rPh>
    <phoneticPr fontId="5"/>
  </si>
  <si>
    <t>60　広報活動・農村関係人口の拡大</t>
    <rPh sb="3" eb="5">
      <t>コウホウ</t>
    </rPh>
    <rPh sb="5" eb="7">
      <t>カツドウ</t>
    </rPh>
    <rPh sb="8" eb="10">
      <t>ノウソン</t>
    </rPh>
    <rPh sb="10" eb="12">
      <t>カンケイ</t>
    </rPh>
    <rPh sb="12" eb="14">
      <t>ジンコウ</t>
    </rPh>
    <rPh sb="15" eb="17">
      <t>カクダイ</t>
    </rPh>
    <phoneticPr fontId="5"/>
  </si>
  <si>
    <t>「56 農村環境保全活動の幅広い展開」を選択した場合
「①農村環境保全活動を１テーマ追加」又は「②高度な保全活動の実施」のいずれかを選択し、実施する活動を選択してください。</t>
    <rPh sb="30" eb="32">
      <t>ノウソン</t>
    </rPh>
    <rPh sb="32" eb="34">
      <t>カンキョウ</t>
    </rPh>
    <rPh sb="34" eb="36">
      <t>ホゼン</t>
    </rPh>
    <rPh sb="36" eb="38">
      <t>カツドウ</t>
    </rPh>
    <rPh sb="43" eb="45">
      <t>ツイカ</t>
    </rPh>
    <rPh sb="46" eb="47">
      <t>マタ</t>
    </rPh>
    <rPh sb="50" eb="52">
      <t>コウド</t>
    </rPh>
    <rPh sb="53" eb="57">
      <t>ホゼンカツドウ</t>
    </rPh>
    <rPh sb="58" eb="60">
      <t>ジッシ</t>
    </rPh>
    <rPh sb="67" eb="69">
      <t>センタク</t>
    </rPh>
    <rPh sb="71" eb="73">
      <t>ジッシ</t>
    </rPh>
    <rPh sb="75" eb="77">
      <t>カツドウ</t>
    </rPh>
    <rPh sb="78" eb="80">
      <t>センタク</t>
    </rPh>
    <phoneticPr fontId="5"/>
  </si>
  <si>
    <t>①農村環境保全活動を１テーマ追加</t>
    <phoneticPr fontId="5"/>
  </si>
  <si>
    <t>②「高度な保全活動の実施」</t>
    <phoneticPr fontId="5"/>
  </si>
  <si>
    <t>工事１件当たり200万円以上となることが明らかな場合は、様式第１－４号「長寿命化整備計画書」を作成し、添付してください。なお、１つの活動項目を分けて実施する場合は、それぞれを１件として考えます。
※延べ数量の延長は小数点以下第２位まで記入してください。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70">
      <t>カツドウコウモク</t>
    </rPh>
    <rPh sb="71" eb="72">
      <t>ワ</t>
    </rPh>
    <rPh sb="74" eb="76">
      <t>ジッシ</t>
    </rPh>
    <rPh sb="78" eb="80">
      <t>バアイ</t>
    </rPh>
    <rPh sb="88" eb="89">
      <t>ケン</t>
    </rPh>
    <rPh sb="92" eb="93">
      <t>カンガ</t>
    </rPh>
    <phoneticPr fontId="5"/>
  </si>
  <si>
    <t>（１）多面的機能の更なる増進に向けた活動への支援</t>
    <rPh sb="3" eb="6">
      <t>タメンテキ</t>
    </rPh>
    <rPh sb="6" eb="8">
      <t>キノウ</t>
    </rPh>
    <rPh sb="9" eb="10">
      <t>サラ</t>
    </rPh>
    <rPh sb="12" eb="14">
      <t>ゾウシン</t>
    </rPh>
    <rPh sb="15" eb="16">
      <t>ム</t>
    </rPh>
    <rPh sb="18" eb="20">
      <t>カツドウ</t>
    </rPh>
    <rPh sb="22" eb="24">
      <t>シエン</t>
    </rPh>
    <phoneticPr fontId="5"/>
  </si>
  <si>
    <t>（２）農村協働力の深化に向けた活動への支援（令和６年度廃止（令和10年度までの経過措置））</t>
    <rPh sb="3" eb="5">
      <t>ノウソン</t>
    </rPh>
    <rPh sb="5" eb="8">
      <t>キョウドウリョク</t>
    </rPh>
    <rPh sb="19" eb="21">
      <t>シエン</t>
    </rPh>
    <rPh sb="30" eb="32">
      <t>レイワ</t>
    </rPh>
    <phoneticPr fontId="5"/>
  </si>
  <si>
    <t>（４）組織の広域化・体制強化に対する支援（令和６年度廃止（令和10年度までの経過措置））</t>
    <rPh sb="3" eb="5">
      <t>ソシキ</t>
    </rPh>
    <rPh sb="6" eb="9">
      <t>コウイキカ</t>
    </rPh>
    <rPh sb="10" eb="12">
      <t>タイセイ</t>
    </rPh>
    <rPh sb="12" eb="14">
      <t>キョウカ</t>
    </rPh>
    <rPh sb="15" eb="16">
      <t>タイ</t>
    </rPh>
    <rPh sb="18" eb="20">
      <t>シエン</t>
    </rPh>
    <rPh sb="29" eb="31">
      <t>レイワ</t>
    </rPh>
    <phoneticPr fontId="5"/>
  </si>
  <si>
    <t>ｂ　実施時期</t>
    <rPh sb="2" eb="4">
      <t>ジッシ</t>
    </rPh>
    <rPh sb="4" eb="6">
      <t>ジキ</t>
    </rPh>
    <phoneticPr fontId="5"/>
  </si>
  <si>
    <t>　農業者の組織する団体の場合、規約など令和６年度に環境保全型農業直接支払交付金の交付を受けていたことが分かる書類</t>
    <rPh sb="1" eb="4">
      <t>ノウギョウシャ</t>
    </rPh>
    <rPh sb="5" eb="7">
      <t>ソシキ</t>
    </rPh>
    <rPh sb="9" eb="11">
      <t>ダンタイ</t>
    </rPh>
    <rPh sb="12" eb="14">
      <t>バアイ</t>
    </rPh>
    <rPh sb="15" eb="17">
      <t>キヤク</t>
    </rPh>
    <rPh sb="19" eb="21">
      <t>レイワ</t>
    </rPh>
    <rPh sb="22" eb="24">
      <t>ネンド</t>
    </rPh>
    <phoneticPr fontId="5"/>
  </si>
  <si>
    <t>　一定の要件を満たす農業者の場合、一定の要件を満たし令和６年度に環境保全型農業直接支払交付金の交付を受けていたことが分かる書類</t>
    <rPh sb="1" eb="3">
      <t>イッテイ</t>
    </rPh>
    <rPh sb="4" eb="6">
      <t>ヨウケン</t>
    </rPh>
    <rPh sb="7" eb="8">
      <t>ミ</t>
    </rPh>
    <rPh sb="10" eb="13">
      <t>ノウギョウシャ</t>
    </rPh>
    <rPh sb="14" eb="16">
      <t>バアイ</t>
    </rPh>
    <rPh sb="17" eb="19">
      <t>イッテイ</t>
    </rPh>
    <rPh sb="20" eb="22">
      <t>ヨウケン</t>
    </rPh>
    <rPh sb="23" eb="24">
      <t>ミ</t>
    </rPh>
    <rPh sb="26" eb="28">
      <t>レイワ</t>
    </rPh>
    <rPh sb="29" eb="31">
      <t>ネンド</t>
    </rPh>
    <rPh sb="32" eb="34">
      <t>カンキョウ</t>
    </rPh>
    <rPh sb="34" eb="37">
      <t>ホゼンガタ</t>
    </rPh>
    <rPh sb="37" eb="39">
      <t>ノウギョウ</t>
    </rPh>
    <rPh sb="39" eb="41">
      <t>チョクセツ</t>
    </rPh>
    <rPh sb="41" eb="43">
      <t>シハライ</t>
    </rPh>
    <rPh sb="43" eb="46">
      <t>コウフキン</t>
    </rPh>
    <rPh sb="47" eb="49">
      <t>コウフ</t>
    </rPh>
    <rPh sb="50" eb="51">
      <t>ウ</t>
    </rPh>
    <rPh sb="58" eb="59">
      <t>ワ</t>
    </rPh>
    <rPh sb="61" eb="63">
      <t>ショルイ</t>
    </rPh>
    <phoneticPr fontId="5"/>
  </si>
  <si>
    <t>「環境負荷低減の取組への支援」（※1）の交付を受ける場合</t>
    <rPh sb="1" eb="7">
      <t>カンキョウフカテイゲン</t>
    </rPh>
    <rPh sb="8" eb="10">
      <t>トリクミ</t>
    </rPh>
    <rPh sb="12" eb="14">
      <t>シエン</t>
    </rPh>
    <phoneticPr fontId="70"/>
  </si>
  <si>
    <t>「環境負荷低減の取組への支援」（※1）の交付を受ける場合</t>
    <phoneticPr fontId="70"/>
  </si>
  <si>
    <t>多面支払（※2）の活動で農薬を使った除草や害虫駆除等を行う場合</t>
    <phoneticPr fontId="70"/>
  </si>
  <si>
    <r>
      <t>　多面的機能支払交付金実施要綱（平成26年４月１日付け25農振第2254号農林水産事務次官依命通知)別紙２の第５の５の（１</t>
    </r>
    <r>
      <rPr>
        <sz val="11"/>
        <color theme="1"/>
        <rFont val="ＭＳ 明朝"/>
        <family val="1"/>
        <charset val="128"/>
      </rPr>
      <t>）のカ</t>
    </r>
    <r>
      <rPr>
        <sz val="11"/>
        <rFont val="ＭＳ 明朝"/>
        <family val="1"/>
        <charset val="128"/>
      </rPr>
      <t>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5"/>
  </si>
  <si>
    <r>
      <t>★農地維持・資源向上（共同）の交付金を活用して資源向上（長寿命化）の活動を行った際の費用は、</t>
    </r>
    <r>
      <rPr>
        <u/>
        <sz val="10"/>
        <color theme="1"/>
        <rFont val="HG丸ｺﾞｼｯｸM-PRO"/>
        <family val="3"/>
        <charset val="128"/>
      </rPr>
      <t>区分を「１」</t>
    </r>
    <r>
      <rPr>
        <sz val="10"/>
        <color theme="1"/>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85"/>
  </si>
  <si>
    <t>領収書
等番号</t>
    <rPh sb="4" eb="5">
      <t>トウ</t>
    </rPh>
    <phoneticPr fontId="5"/>
  </si>
  <si>
    <t>「４ 日当」、「5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加算措置「環境負荷低減の取組に係る支援」の取組を実施する農業者に対する配分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rPh sb="205" eb="207">
      <t>トリクミ</t>
    </rPh>
    <rPh sb="208" eb="210">
      <t>ジッシ</t>
    </rPh>
    <rPh sb="212" eb="215">
      <t>ノウギョウシャ</t>
    </rPh>
    <rPh sb="216" eb="217">
      <t>タイ</t>
    </rPh>
    <rPh sb="219" eb="221">
      <t>ハイブン</t>
    </rPh>
    <phoneticPr fontId="85"/>
  </si>
  <si>
    <t>　多面的機能支払交付金実施要綱（平成26年４月１日付け25農振第2254号農林水産事務次官依命通知）別紙１の第５の７及び別紙２の第５の10に基づき、多面的機能支払交付金の実施状況について、別添のとおり報告します。</t>
    <phoneticPr fontId="5"/>
  </si>
  <si>
    <t>実施経過報告書を見込みで報告しましたが、内容に変更がないため別紙１及び２を省略し生産記録等のみを提出します。</t>
    <rPh sb="0" eb="2">
      <t>ジッシ</t>
    </rPh>
    <rPh sb="6" eb="7">
      <t>ショ</t>
    </rPh>
    <rPh sb="8" eb="10">
      <t>ミコ</t>
    </rPh>
    <rPh sb="12" eb="14">
      <t>ホウコク</t>
    </rPh>
    <rPh sb="33" eb="34">
      <t>オヨ</t>
    </rPh>
    <rPh sb="44" eb="45">
      <t>トウ</t>
    </rPh>
    <rPh sb="48" eb="50">
      <t>テイシュツ</t>
    </rPh>
    <phoneticPr fontId="5"/>
  </si>
  <si>
    <t>実施経過報告書から変更があったので別紙１及び２のとおり報告します。</t>
    <rPh sb="9" eb="11">
      <t>ヘンコウ</t>
    </rPh>
    <rPh sb="17" eb="19">
      <t>ベッシ</t>
    </rPh>
    <rPh sb="20" eb="21">
      <t>オヨ</t>
    </rPh>
    <rPh sb="27" eb="29">
      <t>ホウコク</t>
    </rPh>
    <phoneticPr fontId="5"/>
  </si>
  <si>
    <t>広報活動・農村関係人口の拡大</t>
    <rPh sb="0" eb="2">
      <t>コウホウ</t>
    </rPh>
    <rPh sb="2" eb="4">
      <t>カツドウ</t>
    </rPh>
    <rPh sb="5" eb="7">
      <t>ノウソン</t>
    </rPh>
    <rPh sb="7" eb="9">
      <t>カンケイ</t>
    </rPh>
    <rPh sb="9" eb="11">
      <t>ジンコウ</t>
    </rPh>
    <rPh sb="12" eb="14">
      <t>カクダイ</t>
    </rPh>
    <phoneticPr fontId="5"/>
  </si>
  <si>
    <t>農村協働力の深化に向けた活動への支援（R6廃止)</t>
    <phoneticPr fontId="5"/>
  </si>
  <si>
    <t>組織の広域化・体制強化に対する支援（R6廃止)</t>
    <phoneticPr fontId="5"/>
  </si>
  <si>
    <t>うち解消する遊休農地面積(a)</t>
    <rPh sb="2" eb="4">
      <t>カイショウ</t>
    </rPh>
    <rPh sb="6" eb="8">
      <t>ユウキュウ</t>
    </rPh>
    <rPh sb="8" eb="10">
      <t>ノウチ</t>
    </rPh>
    <rPh sb="10" eb="12">
      <t>メンセキ</t>
    </rPh>
    <phoneticPr fontId="5"/>
  </si>
  <si>
    <t>多面的機能支払交付金に係る実施経過報告書（環境負荷低減の取組への支援）</t>
    <rPh sb="15" eb="17">
      <t>ケイカ</t>
    </rPh>
    <phoneticPr fontId="5"/>
  </si>
  <si>
    <t>年度　環境負荷低減の取組の構成員別実施面積</t>
    <rPh sb="0" eb="2">
      <t>ネンド</t>
    </rPh>
    <rPh sb="3" eb="5">
      <t>カンキョウ</t>
    </rPh>
    <rPh sb="5" eb="7">
      <t>フカ</t>
    </rPh>
    <rPh sb="7" eb="9">
      <t>テイゲン</t>
    </rPh>
    <rPh sb="10" eb="12">
      <t>トリクミ</t>
    </rPh>
    <rPh sb="13" eb="17">
      <t>コウセイインベツ</t>
    </rPh>
    <rPh sb="17" eb="19">
      <t>ジッシ</t>
    </rPh>
    <rPh sb="19" eb="21">
      <t>メンセキ</t>
    </rPh>
    <phoneticPr fontId="5"/>
  </si>
  <si>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phoneticPr fontId="5"/>
  </si>
  <si>
    <t>実施（予定）年度：○年</t>
    <rPh sb="0" eb="2">
      <t>ジッシ</t>
    </rPh>
    <rPh sb="3" eb="5">
      <t>ヨテイ</t>
    </rPh>
    <rPh sb="6" eb="8">
      <t>ネンド</t>
    </rPh>
    <rPh sb="10" eb="11">
      <t>ネン</t>
    </rPh>
    <phoneticPr fontId="5"/>
  </si>
  <si>
    <t>実施状況について、以下のとおり、総会又は運営委員会を開催し構成員の了解を得ています。</t>
    <rPh sb="0" eb="4">
      <t>ジッシジョウキョウ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5"/>
  </si>
  <si>
    <t>みどりチェック</t>
    <phoneticPr fontId="5"/>
  </si>
  <si>
    <t>環境負荷低減の
取組への支援</t>
    <rPh sb="0" eb="6">
      <t>カンキョウフカテイゲン</t>
    </rPh>
    <rPh sb="8" eb="10">
      <t>トリクミ</t>
    </rPh>
    <rPh sb="12" eb="14">
      <t>シエン</t>
    </rPh>
    <phoneticPr fontId="5"/>
  </si>
  <si>
    <t>様式第1-13号 環境負荷低減の取組への支援に係る履行困難理由書</t>
    <rPh sb="0" eb="2">
      <t>ヨウシキ</t>
    </rPh>
    <rPh sb="2" eb="3">
      <t>ダイ</t>
    </rPh>
    <rPh sb="7" eb="8">
      <t>ゴウ</t>
    </rPh>
    <rPh sb="9" eb="11">
      <t>カンキョウ</t>
    </rPh>
    <rPh sb="11" eb="13">
      <t>フカ</t>
    </rPh>
    <rPh sb="13" eb="15">
      <t>テイゲン</t>
    </rPh>
    <rPh sb="16" eb="18">
      <t>トリクミ</t>
    </rPh>
    <rPh sb="20" eb="22">
      <t>シエン</t>
    </rPh>
    <rPh sb="23" eb="24">
      <t>カカ</t>
    </rPh>
    <rPh sb="25" eb="27">
      <t>リコウ</t>
    </rPh>
    <rPh sb="27" eb="29">
      <t>コンナン</t>
    </rPh>
    <rPh sb="29" eb="32">
      <t>リユウショ</t>
    </rPh>
    <phoneticPr fontId="5"/>
  </si>
  <si>
    <t>様式第1-12号 環境負荷低減の取組への支援に係る実施経過報告書</t>
    <rPh sb="0" eb="2">
      <t>ヨウシキ</t>
    </rPh>
    <rPh sb="2" eb="3">
      <t>ダイ</t>
    </rPh>
    <rPh sb="7" eb="8">
      <t>ゴウ</t>
    </rPh>
    <rPh sb="9" eb="11">
      <t>カンキョウ</t>
    </rPh>
    <rPh sb="11" eb="13">
      <t>フカ</t>
    </rPh>
    <rPh sb="13" eb="15">
      <t>テイゲン</t>
    </rPh>
    <rPh sb="16" eb="18">
      <t>トリクミ</t>
    </rPh>
    <rPh sb="20" eb="22">
      <t>シエン</t>
    </rPh>
    <rPh sb="23" eb="24">
      <t>カカ</t>
    </rPh>
    <rPh sb="25" eb="27">
      <t>ジッシ</t>
    </rPh>
    <rPh sb="27" eb="29">
      <t>ケイカ</t>
    </rPh>
    <rPh sb="29" eb="32">
      <t>ホウコクショ</t>
    </rPh>
    <phoneticPr fontId="5"/>
  </si>
  <si>
    <t>c　活動の計画</t>
    <rPh sb="2" eb="4">
      <t>カツドウ</t>
    </rPh>
    <rPh sb="5" eb="7">
      <t>ケイカク</t>
    </rPh>
    <phoneticPr fontId="5"/>
  </si>
  <si>
    <t>2　a  活動の計画（要件確認のため活動計画から転記）</t>
    <rPh sb="5" eb="7">
      <t>カツドウ</t>
    </rPh>
    <rPh sb="8" eb="10">
      <t>ケイカク</t>
    </rPh>
    <rPh sb="11" eb="13">
      <t>ヨウケン</t>
    </rPh>
    <rPh sb="13" eb="15">
      <t>カクニン</t>
    </rPh>
    <rPh sb="18" eb="22">
      <t>カツドウケイカク</t>
    </rPh>
    <rPh sb="24" eb="26">
      <t>テンキ</t>
    </rPh>
    <phoneticPr fontId="5"/>
  </si>
  <si>
    <t>様式第1-11号 環境負荷低減のクロスコンプライアンス（みどりチェック）
チェックシート（申請時の項目を記入）</t>
    <rPh sb="0" eb="2">
      <t>ヨウシキ</t>
    </rPh>
    <rPh sb="2" eb="3">
      <t>ダイ</t>
    </rPh>
    <rPh sb="7" eb="8">
      <t>ゴウ</t>
    </rPh>
    <rPh sb="9" eb="15">
      <t>カンキョウフカテイゲン</t>
    </rPh>
    <rPh sb="45" eb="47">
      <t>シンセイ</t>
    </rPh>
    <rPh sb="47" eb="48">
      <t>ジ</t>
    </rPh>
    <rPh sb="49" eb="51">
      <t>コウモク</t>
    </rPh>
    <rPh sb="52" eb="54">
      <t>キニュウ</t>
    </rPh>
    <phoneticPr fontId="5"/>
  </si>
  <si>
    <t>様式第1-11号 環境負荷低減のクロスコンプライアンス（みどりチェック）
チェックシート（報告時の項目を記入）</t>
    <rPh sb="0" eb="2">
      <t>ヨウシキ</t>
    </rPh>
    <rPh sb="2" eb="3">
      <t>ダイ</t>
    </rPh>
    <rPh sb="7" eb="8">
      <t>ゴウ</t>
    </rPh>
    <rPh sb="9" eb="15">
      <t>カンキョウフカテイゲン</t>
    </rPh>
    <rPh sb="45" eb="47">
      <t>ホウコク</t>
    </rPh>
    <phoneticPr fontId="5"/>
  </si>
  <si>
    <r>
      <rPr>
        <sz val="10"/>
        <color theme="1"/>
        <rFont val="Meiryo UI"/>
        <family val="3"/>
        <charset val="128"/>
      </rPr>
      <t>様式第1-8号別紙3 持越金の使用予定表</t>
    </r>
    <r>
      <rPr>
        <sz val="10"/>
        <color rgb="FFFF0000"/>
        <rFont val="Meiryo UI"/>
        <family val="3"/>
        <charset val="128"/>
      </rPr>
      <t xml:space="preserve">
※持越金の額が規定以上になる場合のみ提出</t>
    </r>
    <rPh sb="11" eb="14">
      <t>モチコシキン</t>
    </rPh>
    <rPh sb="15" eb="20">
      <t>シヨウヨテイヒョウ</t>
    </rPh>
    <rPh sb="22" eb="25">
      <t>モチコシキン</t>
    </rPh>
    <rPh sb="26" eb="27">
      <t>ガク</t>
    </rPh>
    <rPh sb="28" eb="30">
      <t>キテイ</t>
    </rPh>
    <rPh sb="30" eb="32">
      <t>イジョウ</t>
    </rPh>
    <rPh sb="35" eb="37">
      <t>バアイ</t>
    </rPh>
    <rPh sb="39" eb="41">
      <t>テイシュツ</t>
    </rPh>
    <phoneticPr fontId="5"/>
  </si>
  <si>
    <t>様式第1-8号別紙1,2 環境負荷低減の取組への支援</t>
    <rPh sb="13" eb="15">
      <t>カンキョウ</t>
    </rPh>
    <rPh sb="15" eb="17">
      <t>フカ</t>
    </rPh>
    <rPh sb="17" eb="19">
      <t>テイゲン</t>
    </rPh>
    <rPh sb="20" eb="22">
      <t>トリクミ</t>
    </rPh>
    <rPh sb="24" eb="26">
      <t>シエン</t>
    </rPh>
    <phoneticPr fontId="5"/>
  </si>
  <si>
    <t>様式第1-12号別紙1,2（様式第1-8号別紙1,2と同様）</t>
    <rPh sb="0" eb="2">
      <t>ヨウシキ</t>
    </rPh>
    <rPh sb="2" eb="3">
      <t>ダイ</t>
    </rPh>
    <rPh sb="7" eb="8">
      <t>ゴウ</t>
    </rPh>
    <rPh sb="8" eb="10">
      <t>ベッシ</t>
    </rPh>
    <rPh sb="14" eb="16">
      <t>ヨウシキ</t>
    </rPh>
    <rPh sb="16" eb="17">
      <t>ダイ</t>
    </rPh>
    <rPh sb="20" eb="21">
      <t>ゴウ</t>
    </rPh>
    <rPh sb="21" eb="23">
      <t>ベッシ</t>
    </rPh>
    <rPh sb="27" eb="29">
      <t>ドウヨウ</t>
    </rPh>
    <phoneticPr fontId="5"/>
  </si>
  <si>
    <t>P.時間</t>
    <rPh sb="2" eb="4">
      <t>ジカン</t>
    </rPh>
    <phoneticPr fontId="5"/>
  </si>
  <si>
    <t>（注３）特定事業実施者の場合、「（別添）多面的機能交付金に係る実施状況報告書」を省略できる。</t>
    <rPh sb="1" eb="2">
      <t>チュウ</t>
    </rPh>
    <rPh sb="12" eb="14">
      <t>バアイ</t>
    </rPh>
    <rPh sb="17" eb="19">
      <t>ベッテン</t>
    </rPh>
    <rPh sb="20" eb="23">
      <t>タメンテキ</t>
    </rPh>
    <rPh sb="23" eb="25">
      <t>キノウ</t>
    </rPh>
    <rPh sb="25" eb="28">
      <t>コウフキン</t>
    </rPh>
    <rPh sb="29" eb="30">
      <t>カカ</t>
    </rPh>
    <rPh sb="31" eb="38">
      <t>ジッシジョウキョウホウコクショ</t>
    </rPh>
    <rPh sb="40" eb="42">
      <t>ショウリャク</t>
    </rPh>
    <phoneticPr fontId="5"/>
  </si>
  <si>
    <t>市町村コード
（自動計算）</t>
    <phoneticPr fontId="5"/>
  </si>
  <si>
    <t>R6.1.1現在の地方公共団体一覧</t>
    <rPh sb="9" eb="11">
      <t>チホウ</t>
    </rPh>
    <rPh sb="11" eb="13">
      <t>コウキョウ</t>
    </rPh>
    <rPh sb="13" eb="15">
      <t>ダンタイ</t>
    </rPh>
    <rPh sb="15" eb="17">
      <t>イチラン</t>
    </rPh>
    <phoneticPr fontId="5"/>
  </si>
  <si>
    <t>https://www.soumu.go.jp/denshijiti/code.html</t>
    <phoneticPr fontId="5"/>
  </si>
  <si>
    <t>北海道札幌市</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</si>
  <si>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</si>
  <si>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</si>
  <si>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</si>
  <si>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</si>
  <si>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</si>
  <si>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</si>
  <si>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</si>
  <si>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</si>
  <si>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</si>
  <si>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</si>
  <si>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</si>
  <si>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</si>
  <si>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</si>
  <si>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</si>
  <si>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</si>
  <si>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</si>
  <si>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</si>
  <si>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</si>
  <si>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</si>
  <si>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</si>
  <si>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</si>
  <si>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</si>
  <si>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</si>
  <si>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</si>
  <si>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</si>
  <si>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</si>
  <si>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</si>
  <si>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</si>
  <si>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</si>
  <si>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</si>
  <si>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</si>
  <si>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</si>
  <si>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</si>
  <si>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</si>
  <si>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北海道当別町</t>
  </si>
  <si>
    <t>北海道新篠津村</t>
  </si>
  <si>
    <t>北海道松前町</t>
  </si>
  <si>
    <t>北海道福島町</t>
  </si>
  <si>
    <t>北海道知内町</t>
  </si>
  <si>
    <t>北海道木古内町</t>
  </si>
  <si>
    <t>北海道七飯町</t>
  </si>
  <si>
    <t>北海道鹿部町</t>
  </si>
  <si>
    <t>北海道森町</t>
  </si>
  <si>
    <t>北海道八雲町</t>
  </si>
  <si>
    <t>北海道長万部町</t>
  </si>
  <si>
    <t>北海道江差町</t>
  </si>
  <si>
    <t>北海道上ノ国町</t>
  </si>
  <si>
    <t>北海道厚沢部町</t>
  </si>
  <si>
    <t>北海道乙部町</t>
  </si>
  <si>
    <t>北海道奥尻町</t>
  </si>
  <si>
    <t>ｲﾏｶﾈﾁｮｳ</t>
  </si>
  <si>
    <t>北海道今金町</t>
  </si>
  <si>
    <t>ｾﾀﾅﾁｮｳ</t>
  </si>
  <si>
    <t>北海道せたな町</t>
  </si>
  <si>
    <t>北海道島牧村</t>
  </si>
  <si>
    <t>北海道寿都町</t>
  </si>
  <si>
    <t>北海道黒松内町</t>
  </si>
  <si>
    <t>北海道蘭越町</t>
  </si>
  <si>
    <t>北海道ニセコ町</t>
  </si>
  <si>
    <t>北海道真狩村</t>
  </si>
  <si>
    <t>北海道留寿都村</t>
  </si>
  <si>
    <t>北海道喜茂別町</t>
  </si>
  <si>
    <t>北海道京極町</t>
  </si>
  <si>
    <t>北海道倶知安町</t>
  </si>
  <si>
    <t>北海道共和町</t>
  </si>
  <si>
    <t>北海道岩内町</t>
  </si>
  <si>
    <t>北海道泊村</t>
  </si>
  <si>
    <t>北海道神恵内村</t>
  </si>
  <si>
    <t>北海道積丹町</t>
  </si>
  <si>
    <t>北海道古平町</t>
  </si>
  <si>
    <t>北海道仁木町</t>
  </si>
  <si>
    <t>北海道余市町</t>
  </si>
  <si>
    <t>北海道赤井川村</t>
  </si>
  <si>
    <t>北海道南幌町</t>
  </si>
  <si>
    <t>北海道奈井江町</t>
  </si>
  <si>
    <t>北海道上砂川町</t>
  </si>
  <si>
    <t>北海道由仁町</t>
  </si>
  <si>
    <t>北海道長沼町</t>
  </si>
  <si>
    <t>北海道栗山町</t>
  </si>
  <si>
    <t>北海道月形町</t>
  </si>
  <si>
    <t>北海道浦臼町</t>
  </si>
  <si>
    <t>北海道新十津川町</t>
  </si>
  <si>
    <t>北海道妹背牛町</t>
  </si>
  <si>
    <t>北海道秩父別町</t>
  </si>
  <si>
    <t>北海道雨竜町</t>
  </si>
  <si>
    <t>北海道北竜町</t>
  </si>
  <si>
    <t>北海道沼田町</t>
  </si>
  <si>
    <t>北海道鷹栖町</t>
  </si>
  <si>
    <t>北海道東神楽町</t>
  </si>
  <si>
    <t>北海道当麻町</t>
  </si>
  <si>
    <t>北海道比布町</t>
  </si>
  <si>
    <t>北海道愛別町</t>
  </si>
  <si>
    <t>北海道上川町</t>
  </si>
  <si>
    <t>北海道東川町</t>
  </si>
  <si>
    <t>北海道美瑛町</t>
  </si>
  <si>
    <t>北海道上富良野町</t>
  </si>
  <si>
    <t>北海道中富良野町</t>
  </si>
  <si>
    <t>北海道南富良野町</t>
  </si>
  <si>
    <t>北海道占冠村</t>
  </si>
  <si>
    <t>北海道和寒町</t>
  </si>
  <si>
    <t>北海道剣淵町</t>
  </si>
  <si>
    <t>北海道下川町</t>
  </si>
  <si>
    <t>北海道美深町</t>
  </si>
  <si>
    <t>北海道音威子府村</t>
  </si>
  <si>
    <t>北海道中川町</t>
  </si>
  <si>
    <t>北海道幌加内町</t>
  </si>
  <si>
    <t>北海道増毛町</t>
  </si>
  <si>
    <t>北海道小平町</t>
  </si>
  <si>
    <t>北海道苫前町</t>
  </si>
  <si>
    <t>北海道羽幌町</t>
  </si>
  <si>
    <t>北海道初山別村</t>
  </si>
  <si>
    <t>北海道遠別町</t>
  </si>
  <si>
    <t>北海道天塩町</t>
  </si>
  <si>
    <t>北海道猿払村</t>
  </si>
  <si>
    <t>北海道浜頓別町</t>
  </si>
  <si>
    <t>北海道中頓別町</t>
  </si>
  <si>
    <t>北海道枝幸町</t>
  </si>
  <si>
    <t>北海道豊富町</t>
  </si>
  <si>
    <t>北海道礼文町</t>
  </si>
  <si>
    <t>北海道利尻町</t>
  </si>
  <si>
    <t>北海道利尻富士町</t>
  </si>
  <si>
    <t>北海道幌延町</t>
  </si>
  <si>
    <t>北海道美幌町</t>
  </si>
  <si>
    <t>北海道津別町</t>
  </si>
  <si>
    <t>北海道斜里町</t>
  </si>
  <si>
    <t>北海道清里町</t>
  </si>
  <si>
    <t>北海道小清水町</t>
  </si>
  <si>
    <t>北海道訓子府町</t>
  </si>
  <si>
    <t>北海道置戸町</t>
  </si>
  <si>
    <t>北海道佐呂間町</t>
  </si>
  <si>
    <t>北海道遠軽町</t>
  </si>
  <si>
    <t>北海道湧別町</t>
  </si>
  <si>
    <t>北海道滝上町</t>
  </si>
  <si>
    <t>北海道興部町</t>
  </si>
  <si>
    <t>北海道西興部村</t>
  </si>
  <si>
    <t>北海道雄武町</t>
  </si>
  <si>
    <t>北海道大空町</t>
  </si>
  <si>
    <t>北海道豊浦町</t>
  </si>
  <si>
    <t>北海道壮瞥町</t>
  </si>
  <si>
    <t>北海道白老町</t>
  </si>
  <si>
    <t>北海道厚真町</t>
  </si>
  <si>
    <t>北海道洞爺湖町</t>
  </si>
  <si>
    <t>北海道安平町</t>
  </si>
  <si>
    <t>北海道むかわ町</t>
  </si>
  <si>
    <t>北海道日高町</t>
  </si>
  <si>
    <t>北海道平取町</t>
  </si>
  <si>
    <t>北海道新冠町</t>
  </si>
  <si>
    <t>北海道浦河町</t>
  </si>
  <si>
    <t>北海道様似町</t>
  </si>
  <si>
    <t>北海道えりも町</t>
  </si>
  <si>
    <t>北海道新ひだか町</t>
  </si>
  <si>
    <t>北海道音更町</t>
  </si>
  <si>
    <t>北海道士幌町</t>
  </si>
  <si>
    <t>北海道上士幌町</t>
  </si>
  <si>
    <t>北海道鹿追町</t>
  </si>
  <si>
    <t>北海道新得町</t>
  </si>
  <si>
    <t>北海道清水町</t>
  </si>
  <si>
    <t>北海道芽室町</t>
  </si>
  <si>
    <t>北海道中札内村</t>
  </si>
  <si>
    <t>北海道更別村</t>
  </si>
  <si>
    <t>北海道大樹町</t>
  </si>
  <si>
    <t>北海道広尾町</t>
  </si>
  <si>
    <t>北海道幕別町</t>
  </si>
  <si>
    <t>北海道池田町</t>
  </si>
  <si>
    <t>北海道豊頃町</t>
  </si>
  <si>
    <t>北海道本別町</t>
  </si>
  <si>
    <t>北海道足寄町</t>
  </si>
  <si>
    <t>北海道陸別町</t>
  </si>
  <si>
    <t>北海道浦幌町</t>
  </si>
  <si>
    <t>北海道釧路町</t>
  </si>
  <si>
    <t>北海道厚岸町</t>
  </si>
  <si>
    <t>北海道浜中町</t>
  </si>
  <si>
    <t>北海道標茶町</t>
  </si>
  <si>
    <t>北海道弟子屈町</t>
  </si>
  <si>
    <t>北海道鶴居村</t>
  </si>
  <si>
    <t>北海道白糠町</t>
  </si>
  <si>
    <t>別海町</t>
  </si>
  <si>
    <t>北海道別海町</t>
  </si>
  <si>
    <t>北海道中標津町</t>
  </si>
  <si>
    <t>北海道標津町</t>
  </si>
  <si>
    <t>北海道羅臼町</t>
  </si>
  <si>
    <t>色丹村</t>
  </si>
  <si>
    <t>ｼｺﾀﾝﾑﾗ</t>
  </si>
  <si>
    <t>北海道色丹村</t>
  </si>
  <si>
    <t>留夜別村</t>
  </si>
  <si>
    <t>ﾙﾔﾍﾞﾂﾑﾗ</t>
  </si>
  <si>
    <t>北海道留夜別村</t>
  </si>
  <si>
    <t>留別村</t>
  </si>
  <si>
    <t>ﾙﾍﾞﾂﾑﾗ</t>
  </si>
  <si>
    <t>北海道留別村</t>
  </si>
  <si>
    <t>紗那村</t>
  </si>
  <si>
    <t>ｼｬﾅﾑﾗ</t>
  </si>
  <si>
    <t>北海道紗那村</t>
  </si>
  <si>
    <t>蘂取村</t>
  </si>
  <si>
    <t>ｼﾍﾞﾄﾛﾑﾗ</t>
  </si>
  <si>
    <t>北海道蘂取村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</si>
  <si>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</si>
  <si>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</si>
  <si>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</si>
  <si>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</si>
  <si>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</si>
  <si>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</si>
  <si>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</si>
  <si>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</si>
  <si>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</si>
  <si>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</si>
  <si>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青森県平内町</t>
  </si>
  <si>
    <t>青森県今別町</t>
  </si>
  <si>
    <t>青森県蓬田村</t>
  </si>
  <si>
    <t>青森県外ヶ浜町</t>
  </si>
  <si>
    <t>青森県鰺ヶ沢町</t>
  </si>
  <si>
    <t>青森県深浦町</t>
  </si>
  <si>
    <t>青森県西目屋村</t>
  </si>
  <si>
    <t>青森県藤崎町</t>
  </si>
  <si>
    <t>青森県大鰐町</t>
  </si>
  <si>
    <t>青森県田舎館村</t>
  </si>
  <si>
    <t>青森県板柳町</t>
  </si>
  <si>
    <t>青森県鶴田町</t>
  </si>
  <si>
    <t>青森県中泊町</t>
  </si>
  <si>
    <t>青森県野辺地町</t>
  </si>
  <si>
    <t>青森県七戸町</t>
  </si>
  <si>
    <t>青森県六戸町</t>
  </si>
  <si>
    <t>青森県横浜町</t>
  </si>
  <si>
    <t>青森県東北町</t>
  </si>
  <si>
    <t>青森県六ヶ所村</t>
  </si>
  <si>
    <t>青森県おいらせ町</t>
  </si>
  <si>
    <t>青森県大間町</t>
  </si>
  <si>
    <t>青森県東通村</t>
  </si>
  <si>
    <t>青森県風間浦村</t>
  </si>
  <si>
    <t>青森県佐井村</t>
  </si>
  <si>
    <t>青森県三戸町</t>
  </si>
  <si>
    <t>青森県五戸町</t>
  </si>
  <si>
    <t>青森県田子町</t>
  </si>
  <si>
    <t>青森県南部町</t>
  </si>
  <si>
    <t>青森県階上町</t>
  </si>
  <si>
    <t>青森県新郷村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</si>
  <si>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</si>
  <si>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</si>
  <si>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</si>
  <si>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</si>
  <si>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</si>
  <si>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</si>
  <si>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</si>
  <si>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</si>
  <si>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</si>
  <si>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</si>
  <si>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</si>
  <si>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</si>
  <si>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</si>
  <si>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滝沢市</t>
  </si>
  <si>
    <t>ﾀｷｻﾞﾜｼ</t>
  </si>
  <si>
    <t>岩手県滝沢市</t>
  </si>
  <si>
    <t>岩手県雫石町</t>
  </si>
  <si>
    <t>岩手県葛巻町</t>
  </si>
  <si>
    <t>岩手県岩手町</t>
  </si>
  <si>
    <t>岩手県紫波町</t>
  </si>
  <si>
    <t>岩手県矢巾町</t>
  </si>
  <si>
    <t>岩手県西和賀町</t>
  </si>
  <si>
    <t>岩手県金ケ崎町</t>
  </si>
  <si>
    <t>岩手県平泉町</t>
  </si>
  <si>
    <t>岩手県住田町</t>
  </si>
  <si>
    <t>岩手県大槌町</t>
  </si>
  <si>
    <t>岩手県山田町</t>
  </si>
  <si>
    <t>岩手県岩泉町</t>
  </si>
  <si>
    <t>岩手県田野畑村</t>
  </si>
  <si>
    <t>岩手県普代村</t>
  </si>
  <si>
    <t>岩手県軽米町</t>
  </si>
  <si>
    <t>岩手県野田村</t>
  </si>
  <si>
    <t>岩手県九戸村</t>
  </si>
  <si>
    <t>岩手県洋野町</t>
  </si>
  <si>
    <t>岩手県一戸町</t>
  </si>
  <si>
    <t>宮城県仙台市</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</si>
  <si>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</si>
  <si>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</si>
  <si>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</si>
  <si>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</si>
  <si>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</si>
  <si>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</si>
  <si>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</si>
  <si>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</si>
  <si>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</si>
  <si>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</si>
  <si>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</si>
  <si>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</si>
  <si>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富谷市</t>
  </si>
  <si>
    <t>ﾄﾐﾔｼ</t>
  </si>
  <si>
    <t>宮城県富谷市</t>
  </si>
  <si>
    <t>宮城県蔵王町</t>
  </si>
  <si>
    <t>宮城県七ヶ宿町</t>
  </si>
  <si>
    <t>宮城県大河原町</t>
  </si>
  <si>
    <t>宮城県村田町</t>
  </si>
  <si>
    <t>宮城県柴田町</t>
  </si>
  <si>
    <t>宮城県川崎町</t>
  </si>
  <si>
    <t>宮城県丸森町</t>
  </si>
  <si>
    <t>宮城県亘理町</t>
  </si>
  <si>
    <t>宮城県山元町</t>
  </si>
  <si>
    <t>宮城県松島町</t>
  </si>
  <si>
    <t>宮城県七ヶ浜町</t>
  </si>
  <si>
    <t>宮城県利府町</t>
  </si>
  <si>
    <t>宮城県大和町</t>
  </si>
  <si>
    <t>宮城県大郷町</t>
  </si>
  <si>
    <t>宮城県大衡村</t>
  </si>
  <si>
    <t>宮城県色麻町</t>
  </si>
  <si>
    <t>宮城県加美町</t>
  </si>
  <si>
    <t>宮城県涌谷町</t>
  </si>
  <si>
    <t>宮城県美里町</t>
  </si>
  <si>
    <t>宮城県女川町</t>
  </si>
  <si>
    <t>宮城県南三陸町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</si>
  <si>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</si>
  <si>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</si>
  <si>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</si>
  <si>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</si>
  <si>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</si>
  <si>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</si>
  <si>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</si>
  <si>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</si>
  <si>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</si>
  <si>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</si>
  <si>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</si>
  <si>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</si>
  <si>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</si>
  <si>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秋田県小坂町</t>
  </si>
  <si>
    <t>秋田県上小阿仁村</t>
  </si>
  <si>
    <t>秋田県藤里町</t>
  </si>
  <si>
    <t>秋田県三種町</t>
  </si>
  <si>
    <t>秋田県八峰町</t>
  </si>
  <si>
    <t>秋田県五城目町</t>
  </si>
  <si>
    <t>秋田県八郎潟町</t>
  </si>
  <si>
    <t>秋田県井川町</t>
  </si>
  <si>
    <t>秋田県大潟村</t>
  </si>
  <si>
    <t>秋田県美郷町</t>
  </si>
  <si>
    <t>秋田県羽後町</t>
  </si>
  <si>
    <t>秋田県東成瀬村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</si>
  <si>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</si>
  <si>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</si>
  <si>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</si>
  <si>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</si>
  <si>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</si>
  <si>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</si>
  <si>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</si>
  <si>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</si>
  <si>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</si>
  <si>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</si>
  <si>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</si>
  <si>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</si>
  <si>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</si>
  <si>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山形県山辺町</t>
  </si>
  <si>
    <t>山形県中山町</t>
  </si>
  <si>
    <t>山形県河北町</t>
  </si>
  <si>
    <t>山形県西川町</t>
  </si>
  <si>
    <t>山形県朝日町</t>
  </si>
  <si>
    <t>山形県大江町</t>
  </si>
  <si>
    <t>山形県大石田町</t>
  </si>
  <si>
    <t>山形県金山町</t>
  </si>
  <si>
    <t>山形県最上町</t>
  </si>
  <si>
    <t>山形県舟形町</t>
  </si>
  <si>
    <t>山形県真室川町</t>
  </si>
  <si>
    <t>山形県大蔵村</t>
  </si>
  <si>
    <t>山形県鮭川村</t>
  </si>
  <si>
    <t>山形県戸沢村</t>
  </si>
  <si>
    <t>山形県高畠町</t>
  </si>
  <si>
    <t>山形県川西町</t>
  </si>
  <si>
    <t>山形県小国町</t>
  </si>
  <si>
    <t>山形県白鷹町</t>
  </si>
  <si>
    <t>山形県飯豊町</t>
  </si>
  <si>
    <t>山形県三川町</t>
  </si>
  <si>
    <t>山形県庄内町</t>
  </si>
  <si>
    <t>山形県遊佐町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</si>
  <si>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</si>
  <si>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</si>
  <si>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</si>
  <si>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</si>
  <si>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</si>
  <si>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</si>
  <si>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</si>
  <si>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</si>
  <si>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</si>
  <si>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</si>
  <si>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</si>
  <si>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</si>
  <si>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</si>
  <si>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福島県桑折町</t>
  </si>
  <si>
    <t>福島県国見町</t>
  </si>
  <si>
    <t>福島県川俣町</t>
  </si>
  <si>
    <t>福島県大玉村</t>
  </si>
  <si>
    <t>福島県鏡石町</t>
  </si>
  <si>
    <t>福島県天栄村</t>
  </si>
  <si>
    <t>福島県下郷町</t>
  </si>
  <si>
    <t>福島県檜枝岐村</t>
  </si>
  <si>
    <t>福島県只見町</t>
  </si>
  <si>
    <t>福島県南会津町</t>
  </si>
  <si>
    <t>福島県北塩原村</t>
  </si>
  <si>
    <t>福島県西会津町</t>
  </si>
  <si>
    <t>福島県磐梯町</t>
  </si>
  <si>
    <t>福島県猪苗代町</t>
  </si>
  <si>
    <t>福島県会津坂下町</t>
  </si>
  <si>
    <t>福島県湯川村</t>
  </si>
  <si>
    <t>福島県柳津町</t>
  </si>
  <si>
    <t>福島県三島町</t>
  </si>
  <si>
    <t>福島県金山町</t>
  </si>
  <si>
    <t>福島県昭和村</t>
  </si>
  <si>
    <t>福島県会津美里町</t>
  </si>
  <si>
    <t>福島県西郷村</t>
  </si>
  <si>
    <t>福島県泉崎村</t>
  </si>
  <si>
    <t>福島県中島村</t>
  </si>
  <si>
    <t>福島県矢吹町</t>
  </si>
  <si>
    <t>福島県棚倉町</t>
  </si>
  <si>
    <t>福島県矢祭町</t>
  </si>
  <si>
    <t>福島県塙町</t>
  </si>
  <si>
    <t>福島県鮫川村</t>
  </si>
  <si>
    <t>福島県石川町</t>
  </si>
  <si>
    <t>福島県玉川村</t>
  </si>
  <si>
    <t>福島県平田村</t>
  </si>
  <si>
    <t>福島県浅川町</t>
  </si>
  <si>
    <t>福島県古殿町</t>
  </si>
  <si>
    <t>福島県三春町</t>
  </si>
  <si>
    <t>福島県小野町</t>
  </si>
  <si>
    <t>福島県広野町</t>
  </si>
  <si>
    <t>福島県楢葉町</t>
  </si>
  <si>
    <t>福島県富岡町</t>
  </si>
  <si>
    <t>福島県川内村</t>
  </si>
  <si>
    <t>福島県大熊町</t>
  </si>
  <si>
    <t>福島県双葉町</t>
  </si>
  <si>
    <t>福島県浪江町</t>
  </si>
  <si>
    <t>福島県葛尾村</t>
  </si>
  <si>
    <t>福島県新地町</t>
  </si>
  <si>
    <t>福島県飯舘村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</si>
  <si>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</si>
  <si>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</si>
  <si>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</si>
  <si>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</si>
  <si>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</si>
  <si>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</si>
  <si>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</si>
  <si>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</si>
  <si>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</si>
  <si>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</si>
  <si>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</si>
  <si>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</si>
  <si>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</si>
  <si>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</si>
  <si>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</si>
  <si>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</si>
  <si>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</si>
  <si>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</si>
  <si>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</si>
  <si>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</si>
  <si>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</si>
  <si>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</si>
  <si>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</si>
  <si>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</si>
  <si>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</si>
  <si>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</si>
  <si>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</si>
  <si>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</si>
  <si>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</si>
  <si>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</si>
  <si>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</si>
  <si>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</si>
  <si>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茨城県茨城町</t>
  </si>
  <si>
    <t>茨城県大洗町</t>
  </si>
  <si>
    <t>茨城県城里町</t>
  </si>
  <si>
    <t>茨城県東海村</t>
  </si>
  <si>
    <t>茨城県大子町</t>
  </si>
  <si>
    <t>茨城県美浦村</t>
  </si>
  <si>
    <t>茨城県阿見町</t>
  </si>
  <si>
    <t>茨城県河内町</t>
  </si>
  <si>
    <t>茨城県八千代町</t>
  </si>
  <si>
    <t>茨城県五霞町</t>
  </si>
  <si>
    <t>茨城県境町</t>
  </si>
  <si>
    <t>茨城県利根町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</si>
  <si>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</si>
  <si>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</si>
  <si>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</si>
  <si>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</si>
  <si>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</si>
  <si>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</si>
  <si>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</si>
  <si>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</si>
  <si>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</si>
  <si>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</si>
  <si>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</si>
  <si>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</si>
  <si>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</si>
  <si>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</si>
  <si>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栃木県上三川町</t>
  </si>
  <si>
    <t>栃木県益子町</t>
  </si>
  <si>
    <t>ﾓﾃｷﾞﾏﾁ</t>
  </si>
  <si>
    <t>栃木県茂木町</t>
  </si>
  <si>
    <t>栃木県市貝町</t>
  </si>
  <si>
    <t>栃木県芳賀町</t>
  </si>
  <si>
    <t>栃木県壬生町</t>
  </si>
  <si>
    <t>栃木県野木町</t>
  </si>
  <si>
    <t>栃木県塩谷町</t>
  </si>
  <si>
    <t>栃木県高根沢町</t>
  </si>
  <si>
    <t>栃木県那須町</t>
  </si>
  <si>
    <t>栃木県那珂川町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</si>
  <si>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</si>
  <si>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</si>
  <si>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</si>
  <si>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</si>
  <si>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</si>
  <si>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</si>
  <si>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</si>
  <si>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</si>
  <si>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</si>
  <si>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</si>
  <si>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</si>
  <si>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</si>
  <si>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群馬県榛東村</t>
  </si>
  <si>
    <t>群馬県吉岡町</t>
  </si>
  <si>
    <t>群馬県上野村</t>
  </si>
  <si>
    <t>群馬県神流町</t>
  </si>
  <si>
    <t>群馬県下仁田町</t>
  </si>
  <si>
    <t>群馬県南牧村</t>
  </si>
  <si>
    <t>群馬県甘楽町</t>
  </si>
  <si>
    <t>群馬県中之条町</t>
  </si>
  <si>
    <t>群馬県長野原町</t>
  </si>
  <si>
    <t>群馬県嬬恋村</t>
  </si>
  <si>
    <t>群馬県草津町</t>
  </si>
  <si>
    <t>群馬県高山村</t>
  </si>
  <si>
    <t>ﾋｶﾞｼｱｶﾞﾂﾏﾏﾁ</t>
  </si>
  <si>
    <t>群馬県東吾妻町</t>
  </si>
  <si>
    <t>群馬県片品村</t>
  </si>
  <si>
    <t>群馬県川場村</t>
  </si>
  <si>
    <t>群馬県昭和村</t>
  </si>
  <si>
    <t>群馬県みなかみ町</t>
  </si>
  <si>
    <t>群馬県玉村町</t>
  </si>
  <si>
    <t>群馬県板倉町</t>
  </si>
  <si>
    <t>群馬県明和町</t>
  </si>
  <si>
    <t>群馬県千代田町</t>
  </si>
  <si>
    <t>群馬県大泉町</t>
  </si>
  <si>
    <t>群馬県邑楽町</t>
  </si>
  <si>
    <t>埼玉県さいたま市</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</si>
  <si>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</si>
  <si>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</si>
  <si>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</si>
  <si>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</si>
  <si>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</si>
  <si>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</si>
  <si>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</si>
  <si>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</si>
  <si>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</si>
  <si>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</si>
  <si>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</si>
  <si>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</si>
  <si>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</si>
  <si>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</si>
  <si>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</si>
  <si>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</si>
  <si>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</si>
  <si>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</si>
  <si>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</si>
  <si>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</si>
  <si>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</si>
  <si>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</si>
  <si>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</si>
  <si>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</si>
  <si>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</si>
  <si>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</si>
  <si>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</si>
  <si>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</si>
  <si>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</si>
  <si>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</si>
  <si>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</si>
  <si>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</si>
  <si>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</si>
  <si>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ｻｯﾃｼ</t>
  </si>
  <si>
    <t>埼玉県幸手市</t>
  </si>
  <si>
    <t>埼玉県鶴ヶ島市</t>
  </si>
  <si>
    <t>埼玉県日高市</t>
  </si>
  <si>
    <t>埼玉県吉川市</t>
  </si>
  <si>
    <t>埼玉県ふじみ野市</t>
  </si>
  <si>
    <t>白岡市</t>
  </si>
  <si>
    <t>ｼﾗｵｶｼ</t>
  </si>
  <si>
    <t>埼玉県白岡市</t>
  </si>
  <si>
    <t>埼玉県伊奈町</t>
  </si>
  <si>
    <t>埼玉県三芳町</t>
  </si>
  <si>
    <t>埼玉県毛呂山町</t>
  </si>
  <si>
    <t>埼玉県越生町</t>
  </si>
  <si>
    <t>埼玉県滑川町</t>
  </si>
  <si>
    <t>埼玉県嵐山町</t>
  </si>
  <si>
    <t>埼玉県小川町</t>
  </si>
  <si>
    <t>埼玉県川島町</t>
  </si>
  <si>
    <t>埼玉県吉見町</t>
  </si>
  <si>
    <t>埼玉県鳩山町</t>
  </si>
  <si>
    <t>埼玉県ときがわ町</t>
  </si>
  <si>
    <t>埼玉県横瀬町</t>
  </si>
  <si>
    <t>埼玉県皆野町</t>
  </si>
  <si>
    <t>埼玉県長瀞町</t>
  </si>
  <si>
    <t>埼玉県小鹿野町</t>
  </si>
  <si>
    <t>埼玉県東秩父村</t>
  </si>
  <si>
    <t>埼玉県美里町</t>
  </si>
  <si>
    <t>埼玉県神川町</t>
  </si>
  <si>
    <t>埼玉県上里町</t>
  </si>
  <si>
    <t>埼玉県寄居町</t>
  </si>
  <si>
    <t>埼玉県宮代町</t>
  </si>
  <si>
    <t>埼玉県杉戸町</t>
  </si>
  <si>
    <t>埼玉県松伏町</t>
  </si>
  <si>
    <t>千葉県千葉市</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</si>
  <si>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</si>
  <si>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</si>
  <si>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</si>
  <si>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</si>
  <si>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</si>
  <si>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</si>
  <si>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</si>
  <si>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</si>
  <si>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</si>
  <si>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</si>
  <si>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</si>
  <si>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</si>
  <si>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</si>
  <si>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</si>
  <si>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</si>
  <si>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</si>
  <si>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</si>
  <si>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</si>
  <si>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</si>
  <si>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</si>
  <si>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</si>
  <si>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</si>
  <si>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ﾌｯﾂｼ</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</si>
  <si>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</si>
  <si>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</si>
  <si>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</si>
  <si>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</si>
  <si>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</si>
  <si>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</si>
  <si>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</si>
  <si>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</si>
  <si>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</si>
  <si>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</si>
  <si>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</si>
  <si>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</si>
  <si>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</si>
  <si>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大網白里市</t>
  </si>
  <si>
    <t>ｵｵｱﾐｼﾗｻﾄｼ</t>
  </si>
  <si>
    <t>千葉県大網白里市</t>
  </si>
  <si>
    <t>千葉県酒々井町</t>
  </si>
  <si>
    <t>千葉県栄町</t>
  </si>
  <si>
    <t>千葉県神崎町</t>
  </si>
  <si>
    <t>千葉県多古町</t>
  </si>
  <si>
    <t>千葉県東庄町</t>
  </si>
  <si>
    <t>千葉県九十九里町</t>
  </si>
  <si>
    <t>千葉県芝山町</t>
  </si>
  <si>
    <t>千葉県横芝光町</t>
  </si>
  <si>
    <t>千葉県一宮町</t>
  </si>
  <si>
    <t>千葉県睦沢町</t>
  </si>
  <si>
    <t>千葉県長生村</t>
  </si>
  <si>
    <t>千葉県白子町</t>
  </si>
  <si>
    <t>千葉県長柄町</t>
  </si>
  <si>
    <t>千葉県長南町</t>
  </si>
  <si>
    <t>千葉県大多喜町</t>
  </si>
  <si>
    <t>千葉県御宿町</t>
  </si>
  <si>
    <t>千葉県鋸南町</t>
  </si>
  <si>
    <t>東京都千代田区</t>
  </si>
  <si>
    <t>東京都中央区</t>
  </si>
  <si>
    <t>東京都港区</t>
  </si>
  <si>
    <t>ｼﾝｼﾞｭｸｸ</t>
  </si>
  <si>
    <t>東京都新宿区</t>
  </si>
  <si>
    <t>ﾌﾞﾝｷｮｳｸ</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</si>
  <si>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</si>
  <si>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</si>
  <si>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</si>
  <si>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</si>
  <si>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</si>
  <si>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</si>
  <si>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</si>
  <si>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</si>
  <si>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</si>
  <si>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</si>
  <si>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</si>
  <si>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</si>
  <si>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</si>
  <si>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</si>
  <si>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</si>
  <si>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</si>
  <si>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</si>
  <si>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</si>
  <si>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</si>
  <si>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</si>
  <si>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</si>
  <si>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</si>
  <si>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</si>
  <si>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</si>
  <si>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</si>
  <si>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</si>
  <si>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</si>
  <si>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</si>
  <si>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</si>
  <si>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</si>
  <si>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</si>
  <si>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</si>
  <si>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</si>
  <si>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</si>
  <si>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ﾌｯｻｼ</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</si>
  <si>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</si>
  <si>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</si>
  <si>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</si>
  <si>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</si>
  <si>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</si>
  <si>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</si>
  <si>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</si>
  <si>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</si>
  <si>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</si>
  <si>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</si>
  <si>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ﾆｼﾄｳｷｮｳｼ</t>
  </si>
  <si>
    <t>東京都西東京市</t>
  </si>
  <si>
    <t>東京都瑞穂町</t>
  </si>
  <si>
    <t>東京都日の出町</t>
  </si>
  <si>
    <t>東京都檜原村</t>
  </si>
  <si>
    <t>東京都奥多摩町</t>
  </si>
  <si>
    <t>東京都大島町</t>
  </si>
  <si>
    <t>東京都利島村</t>
  </si>
  <si>
    <t>東京都新島村</t>
  </si>
  <si>
    <t>東京都神津島村</t>
  </si>
  <si>
    <t>東京都三宅村</t>
  </si>
  <si>
    <t>東京都御蔵島村</t>
  </si>
  <si>
    <t>ﾊﾁｼﾞｮｳﾏﾁ</t>
  </si>
  <si>
    <t>東京都八丈町</t>
  </si>
  <si>
    <t>東京都青ヶ島村</t>
  </si>
  <si>
    <t>東京都小笠原村</t>
  </si>
  <si>
    <t>神奈川県横浜市</t>
  </si>
  <si>
    <t>神奈川県川崎市</t>
  </si>
  <si>
    <t>神奈川県相模原市</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</si>
  <si>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</si>
  <si>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</si>
  <si>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</si>
  <si>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</si>
  <si>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</si>
  <si>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</si>
  <si>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</si>
  <si>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</si>
  <si>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</si>
  <si>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</si>
  <si>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</si>
  <si>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</si>
  <si>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</si>
  <si>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</si>
  <si>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</si>
  <si>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</si>
  <si>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神奈川県葉山町</t>
  </si>
  <si>
    <t>神奈川県寒川町</t>
  </si>
  <si>
    <t>神奈川県大磯町</t>
  </si>
  <si>
    <t>神奈川県二宮町</t>
  </si>
  <si>
    <t>神奈川県中井町</t>
  </si>
  <si>
    <t>神奈川県大井町</t>
  </si>
  <si>
    <t>神奈川県松田町</t>
  </si>
  <si>
    <t>神奈川県山北町</t>
  </si>
  <si>
    <t>神奈川県開成町</t>
  </si>
  <si>
    <t>神奈川県箱根町</t>
  </si>
  <si>
    <t>神奈川県真鶴町</t>
  </si>
  <si>
    <t>神奈川県湯河原町</t>
  </si>
  <si>
    <t>神奈川県愛川町</t>
  </si>
  <si>
    <t>神奈川県清川村</t>
  </si>
  <si>
    <t>新潟県新潟市</t>
  </si>
  <si>
    <t>新潟県長岡市</t>
  </si>
  <si>
    <t>ｻﾝｼﾞｮｳｼ</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</si>
  <si>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</si>
  <si>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</si>
  <si>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</si>
  <si>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</si>
  <si>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</si>
  <si>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</si>
  <si>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</si>
  <si>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</si>
  <si>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</si>
  <si>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</si>
  <si>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</si>
  <si>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</si>
  <si>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ｼﾞｮｳｴﾂｼ</t>
  </si>
  <si>
    <t>新潟県上越市</t>
  </si>
  <si>
    <t>新潟県阿賀野市</t>
  </si>
  <si>
    <t>新潟県佐渡市</t>
  </si>
  <si>
    <t>新潟県魚沼市</t>
  </si>
  <si>
    <t>新潟県南魚沼市</t>
  </si>
  <si>
    <t>新潟県胎内市</t>
  </si>
  <si>
    <t>新潟県聖籠町</t>
  </si>
  <si>
    <t>新潟県弥彦村</t>
  </si>
  <si>
    <t>新潟県田上町</t>
  </si>
  <si>
    <t>新潟県阿賀町</t>
  </si>
  <si>
    <t>新潟県出雲崎町</t>
  </si>
  <si>
    <t>新潟県湯沢町</t>
  </si>
  <si>
    <t>新潟県津南町</t>
  </si>
  <si>
    <t>新潟県刈羽村</t>
  </si>
  <si>
    <t>新潟県関川村</t>
  </si>
  <si>
    <t>新潟県粟島浦村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</si>
  <si>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</si>
  <si>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</si>
  <si>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</si>
  <si>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</si>
  <si>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</si>
  <si>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</si>
  <si>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</si>
  <si>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</si>
  <si>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</si>
  <si>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</si>
  <si>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富山県舟橋村</t>
  </si>
  <si>
    <t>富山県上市町</t>
  </si>
  <si>
    <t>富山県立山町</t>
  </si>
  <si>
    <t>ﾆｭｳｾﾞﾝﾏﾁ</t>
  </si>
  <si>
    <t>富山県入善町</t>
  </si>
  <si>
    <t>富山県朝日町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</si>
  <si>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</si>
  <si>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</si>
  <si>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</si>
  <si>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</si>
  <si>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</si>
  <si>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</si>
  <si>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</si>
  <si>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</si>
  <si>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</si>
  <si>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</si>
  <si>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</si>
  <si>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石川県川北町</t>
  </si>
  <si>
    <t>石川県津幡町</t>
  </si>
  <si>
    <t>石川県内灘町</t>
  </si>
  <si>
    <t>石川県志賀町</t>
  </si>
  <si>
    <t>石川県宝達志水町</t>
  </si>
  <si>
    <t>石川県中能登町</t>
  </si>
  <si>
    <t>石川県穴水町</t>
  </si>
  <si>
    <t>石川県能登町</t>
  </si>
  <si>
    <t>福井県福井市</t>
  </si>
  <si>
    <t>福井県敦賀市</t>
  </si>
  <si>
    <t>福井県小浜市</t>
  </si>
  <si>
    <t>福井県大野市</t>
  </si>
  <si>
    <t>福井県勝山市</t>
  </si>
  <si>
    <t>福井県鯖江市</t>
  </si>
  <si>
    <t>福井県あわら市</t>
  </si>
  <si>
    <t>福井県越前市</t>
  </si>
  <si>
    <t>福井県坂井市</t>
  </si>
  <si>
    <t>福井県永平寺町</t>
  </si>
  <si>
    <t>福井県池田町</t>
  </si>
  <si>
    <t>福井県南越前町</t>
  </si>
  <si>
    <t>福井県越前町</t>
  </si>
  <si>
    <t>福井県美浜町</t>
  </si>
  <si>
    <t>福井県高浜町</t>
  </si>
  <si>
    <t>福井県おおい町</t>
  </si>
  <si>
    <t>福井県若狭町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</si>
  <si>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</si>
  <si>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</si>
  <si>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</si>
  <si>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</si>
  <si>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</si>
  <si>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</si>
  <si>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</si>
  <si>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</si>
  <si>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</si>
  <si>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</si>
  <si>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</si>
  <si>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</si>
  <si>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</si>
  <si>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山梨県市川三郷町</t>
  </si>
  <si>
    <t>山梨県早川町</t>
  </si>
  <si>
    <t>山梨県身延町</t>
  </si>
  <si>
    <t>山梨県南部町</t>
  </si>
  <si>
    <t>山梨県富士川町</t>
  </si>
  <si>
    <t>山梨県昭和町</t>
  </si>
  <si>
    <t>山梨県道志村</t>
  </si>
  <si>
    <t>山梨県西桂町</t>
  </si>
  <si>
    <t>山梨県忍野村</t>
  </si>
  <si>
    <t>山梨県山中湖村</t>
  </si>
  <si>
    <t>山梨県鳴沢村</t>
  </si>
  <si>
    <t>山梨県富士河口湖町</t>
  </si>
  <si>
    <t>山梨県小菅村</t>
  </si>
  <si>
    <t>山梨県丹波山村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</si>
  <si>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</si>
  <si>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</si>
  <si>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</si>
  <si>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</si>
  <si>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</si>
  <si>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</si>
  <si>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</si>
  <si>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</si>
  <si>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</si>
  <si>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</si>
  <si>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</si>
  <si>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</si>
  <si>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</si>
  <si>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</si>
  <si>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</si>
  <si>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</si>
  <si>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</si>
  <si>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</si>
  <si>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</si>
  <si>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長野県小海町</t>
  </si>
  <si>
    <t>長野県川上村</t>
  </si>
  <si>
    <t>長野県南牧村</t>
  </si>
  <si>
    <t>長野県南相木村</t>
  </si>
  <si>
    <t>長野県北相木村</t>
  </si>
  <si>
    <t>長野県佐久穂町</t>
  </si>
  <si>
    <t>長野県軽井沢町</t>
  </si>
  <si>
    <t>長野県御代田町</t>
  </si>
  <si>
    <t>長野県立科町</t>
  </si>
  <si>
    <t>長野県青木村</t>
  </si>
  <si>
    <t>長野県長和町</t>
  </si>
  <si>
    <t>長野県下諏訪町</t>
  </si>
  <si>
    <t>長野県富士見町</t>
  </si>
  <si>
    <t>長野県原村</t>
  </si>
  <si>
    <t>長野県辰野町</t>
  </si>
  <si>
    <t>長野県箕輪町</t>
  </si>
  <si>
    <t>長野県飯島町</t>
  </si>
  <si>
    <t>長野県南箕輪村</t>
  </si>
  <si>
    <t>長野県中川村</t>
  </si>
  <si>
    <t>長野県宮田村</t>
  </si>
  <si>
    <t>長野県松川町</t>
  </si>
  <si>
    <t>長野県高森町</t>
  </si>
  <si>
    <t>長野県阿南町</t>
  </si>
  <si>
    <t>長野県阿智村</t>
  </si>
  <si>
    <t>長野県平谷村</t>
  </si>
  <si>
    <t>長野県根羽村</t>
  </si>
  <si>
    <t>ｼﾓｼﾞｮｳﾑﾗ</t>
  </si>
  <si>
    <t>長野県下條村</t>
  </si>
  <si>
    <t>長野県売木村</t>
  </si>
  <si>
    <t>ﾃﾝﾘｭｳﾑﾗ</t>
  </si>
  <si>
    <t>長野県天龍村</t>
  </si>
  <si>
    <t>長野県泰阜村</t>
  </si>
  <si>
    <t>長野県喬木村</t>
  </si>
  <si>
    <t>長野県豊丘村</t>
  </si>
  <si>
    <t>長野県大鹿村</t>
  </si>
  <si>
    <t>長野県上松町</t>
  </si>
  <si>
    <t>長野県南木曽町</t>
  </si>
  <si>
    <t>長野県木祖村</t>
  </si>
  <si>
    <t>長野県王滝村</t>
  </si>
  <si>
    <t>長野県大桑村</t>
  </si>
  <si>
    <t>長野県木曽町</t>
  </si>
  <si>
    <t>長野県麻績村</t>
  </si>
  <si>
    <t>長野県生坂村</t>
  </si>
  <si>
    <t>長野県山形村</t>
  </si>
  <si>
    <t>長野県朝日村</t>
  </si>
  <si>
    <t>長野県筑北村</t>
  </si>
  <si>
    <t>長野県池田町</t>
  </si>
  <si>
    <t>長野県松川村</t>
  </si>
  <si>
    <t>長野県白馬村</t>
  </si>
  <si>
    <t>長野県小谷村</t>
  </si>
  <si>
    <t>長野県坂城町</t>
  </si>
  <si>
    <t>長野県小布施町</t>
  </si>
  <si>
    <t>長野県高山村</t>
  </si>
  <si>
    <t>長野県山ノ内町</t>
  </si>
  <si>
    <t>長野県木島平村</t>
  </si>
  <si>
    <t>長野県野沢温泉村</t>
  </si>
  <si>
    <t>長野県信濃町</t>
  </si>
  <si>
    <t>長野県小川村</t>
  </si>
  <si>
    <t>長野県飯綱町</t>
  </si>
  <si>
    <t>長野県栄村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</si>
  <si>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</si>
  <si>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</si>
  <si>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</si>
  <si>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</si>
  <si>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</si>
  <si>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</si>
  <si>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</si>
  <si>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</si>
  <si>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</si>
  <si>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</si>
  <si>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</si>
  <si>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</si>
  <si>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</si>
  <si>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</si>
  <si>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</si>
  <si>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</si>
  <si>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</si>
  <si>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</si>
  <si>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ｸﾞｼﾞｮｳｼ</t>
  </si>
  <si>
    <t>岐阜県郡上市</t>
  </si>
  <si>
    <t>岐阜県下呂市</t>
  </si>
  <si>
    <t>岐阜県海津市</t>
  </si>
  <si>
    <t>岐阜県岐南町</t>
  </si>
  <si>
    <t>岐阜県笠松町</t>
  </si>
  <si>
    <t>岐阜県養老町</t>
  </si>
  <si>
    <t>岐阜県垂井町</t>
  </si>
  <si>
    <t>岐阜県関ケ原町</t>
  </si>
  <si>
    <t>岐阜県神戸町</t>
  </si>
  <si>
    <t>岐阜県輪之内町</t>
  </si>
  <si>
    <t>岐阜県安八町</t>
  </si>
  <si>
    <t>岐阜県揖斐川町</t>
  </si>
  <si>
    <t>岐阜県大野町</t>
  </si>
  <si>
    <t>岐阜県池田町</t>
  </si>
  <si>
    <t>岐阜県北方町</t>
  </si>
  <si>
    <t>岐阜県坂祝町</t>
  </si>
  <si>
    <t>岐阜県富加町</t>
  </si>
  <si>
    <t>岐阜県川辺町</t>
  </si>
  <si>
    <t>岐阜県七宗町</t>
  </si>
  <si>
    <t>岐阜県八百津町</t>
  </si>
  <si>
    <t>岐阜県白川町</t>
  </si>
  <si>
    <t>岐阜県東白川村</t>
  </si>
  <si>
    <t>岐阜県御嵩町</t>
  </si>
  <si>
    <t>岐阜県白川村</t>
  </si>
  <si>
    <t>静岡県静岡市</t>
  </si>
  <si>
    <t>静岡県浜松市</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</si>
  <si>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</si>
  <si>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</si>
  <si>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</si>
  <si>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</si>
  <si>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</si>
  <si>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</si>
  <si>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</si>
  <si>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</si>
  <si>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</si>
  <si>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</si>
  <si>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</si>
  <si>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</si>
  <si>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</si>
  <si>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</si>
  <si>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</si>
  <si>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</si>
  <si>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</si>
  <si>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</si>
  <si>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</si>
  <si>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</si>
  <si>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</si>
  <si>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静岡県東伊豆町</t>
  </si>
  <si>
    <t>静岡県河津町</t>
  </si>
  <si>
    <t>静岡県南伊豆町</t>
  </si>
  <si>
    <t>静岡県松崎町</t>
  </si>
  <si>
    <t>静岡県西伊豆町</t>
  </si>
  <si>
    <t>静岡県函南町</t>
  </si>
  <si>
    <t>静岡県清水町</t>
  </si>
  <si>
    <t>静岡県長泉町</t>
  </si>
  <si>
    <t>静岡県小山町</t>
  </si>
  <si>
    <t>静岡県吉田町</t>
  </si>
  <si>
    <t>ｶﾜﾈﾎﾝﾁｮｳ</t>
  </si>
  <si>
    <t>静岡県川根本町</t>
  </si>
  <si>
    <t>静岡県森町</t>
  </si>
  <si>
    <t>愛知県名古屋市</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</si>
  <si>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</si>
  <si>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</si>
  <si>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</si>
  <si>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</si>
  <si>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</si>
  <si>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</si>
  <si>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</si>
  <si>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</si>
  <si>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</si>
  <si>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</si>
  <si>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</si>
  <si>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ｱﾝｼﾞｮｳｼ</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</si>
  <si>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</si>
  <si>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</si>
  <si>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</si>
  <si>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</si>
  <si>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</si>
  <si>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</si>
  <si>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</si>
  <si>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</si>
  <si>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</si>
  <si>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</si>
  <si>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</si>
  <si>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</si>
  <si>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ﾁﾘｭｳｼ</t>
  </si>
  <si>
    <t>愛知県知立市</t>
  </si>
  <si>
    <t>愛知県尾張旭市</t>
  </si>
  <si>
    <t>愛知県高浜市</t>
  </si>
  <si>
    <t>愛知県岩倉市</t>
  </si>
  <si>
    <t>愛知県豊明市</t>
  </si>
  <si>
    <t>ﾆｯｼﾝｼ</t>
  </si>
  <si>
    <t>愛知県日進市</t>
  </si>
  <si>
    <t>愛知県田原市</t>
  </si>
  <si>
    <t>愛知県愛西市</t>
  </si>
  <si>
    <t>愛知県清須市</t>
  </si>
  <si>
    <t>愛知県北名古屋市</t>
  </si>
  <si>
    <t>愛知県弥富市</t>
  </si>
  <si>
    <t>愛知県みよし市</t>
  </si>
  <si>
    <t>愛知県あま市</t>
  </si>
  <si>
    <t>愛知県長久手市</t>
  </si>
  <si>
    <t>愛知県東郷町</t>
  </si>
  <si>
    <t>愛知県豊山町</t>
  </si>
  <si>
    <t>愛知県大口町</t>
  </si>
  <si>
    <t>愛知県扶桑町</t>
  </si>
  <si>
    <t>愛知県大治町</t>
  </si>
  <si>
    <t>愛知県蟹江町</t>
  </si>
  <si>
    <t>愛知県飛島村</t>
  </si>
  <si>
    <t>愛知県阿久比町</t>
  </si>
  <si>
    <t>愛知県東浦町</t>
  </si>
  <si>
    <t>愛知県南知多町</t>
  </si>
  <si>
    <t>愛知県美浜町</t>
  </si>
  <si>
    <t>愛知県武豊町</t>
  </si>
  <si>
    <t>愛知県幸田町</t>
  </si>
  <si>
    <t>愛知県設楽町</t>
  </si>
  <si>
    <t>愛知県東栄町</t>
  </si>
  <si>
    <t>愛知県豊根村</t>
  </si>
  <si>
    <t>三重県津市</t>
  </si>
  <si>
    <t>ﾖｯｶｲﾁｼ</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</si>
  <si>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</si>
  <si>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</si>
  <si>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</si>
  <si>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</si>
  <si>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</si>
  <si>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</si>
  <si>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</si>
  <si>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</si>
  <si>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</si>
  <si>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</si>
  <si>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</si>
  <si>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</si>
  <si>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</si>
  <si>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三重県木曽岬町</t>
  </si>
  <si>
    <t>三重県東員町</t>
  </si>
  <si>
    <t>三重県菰野町</t>
  </si>
  <si>
    <t>三重県朝日町</t>
  </si>
  <si>
    <t>三重県川越町</t>
  </si>
  <si>
    <t>三重県多気町</t>
  </si>
  <si>
    <t>三重県明和町</t>
  </si>
  <si>
    <t>三重県大台町</t>
  </si>
  <si>
    <t>三重県玉城町</t>
  </si>
  <si>
    <t>三重県度会町</t>
  </si>
  <si>
    <t>三重県大紀町</t>
  </si>
  <si>
    <t>三重県南伊勢町</t>
  </si>
  <si>
    <t>三重県紀北町</t>
  </si>
  <si>
    <t>三重県御浜町</t>
  </si>
  <si>
    <t>三重県紀宝町</t>
  </si>
  <si>
    <t>滋賀県大津市</t>
  </si>
  <si>
    <t>滋賀県彦根市</t>
  </si>
  <si>
    <t>滋賀県長浜市</t>
  </si>
  <si>
    <t>滋賀県近江八幡市</t>
  </si>
  <si>
    <t>滋賀県草津市</t>
  </si>
  <si>
    <t>滋賀県守山市</t>
  </si>
  <si>
    <t>ﾘｯﾄｳｼ</t>
  </si>
  <si>
    <t>滋賀県栗東市</t>
  </si>
  <si>
    <t>滋賀県甲賀市</t>
  </si>
  <si>
    <t>滋賀県野洲市</t>
  </si>
  <si>
    <t>滋賀県湖南市</t>
  </si>
  <si>
    <t>滋賀県高島市</t>
  </si>
  <si>
    <t>滋賀県東近江市</t>
  </si>
  <si>
    <t>滋賀県米原市</t>
  </si>
  <si>
    <t>滋賀県日野町</t>
  </si>
  <si>
    <t>滋賀県竜王町</t>
  </si>
  <si>
    <t>滋賀県愛荘町</t>
  </si>
  <si>
    <t>滋賀県豊郷町</t>
  </si>
  <si>
    <t>滋賀県甲良町</t>
  </si>
  <si>
    <t>滋賀県多賀町</t>
  </si>
  <si>
    <t>ｷｮｳﾄｼ</t>
  </si>
  <si>
    <t>京都府京都市</t>
  </si>
  <si>
    <t>京都府福知山市</t>
  </si>
  <si>
    <t>京都府舞鶴市</t>
  </si>
  <si>
    <t>京都府綾部市</t>
  </si>
  <si>
    <t>京都府宇治市</t>
  </si>
  <si>
    <t>京都府宮津市</t>
  </si>
  <si>
    <t>京都府亀岡市</t>
  </si>
  <si>
    <t>ｼﾞｮｳﾖｳｼ</t>
  </si>
  <si>
    <t>京都府城陽市</t>
  </si>
  <si>
    <t>京都府向日市</t>
  </si>
  <si>
    <t>京都府長岡京市</t>
  </si>
  <si>
    <t>京都府八幡市</t>
  </si>
  <si>
    <t>京都府京田辺市</t>
  </si>
  <si>
    <t>京都府京丹後市</t>
  </si>
  <si>
    <t>京都府南丹市</t>
  </si>
  <si>
    <t>ｷﾂﾞｶﾞﾜｼ</t>
  </si>
  <si>
    <t>京都府木津川市</t>
  </si>
  <si>
    <t>京都府大山崎町</t>
  </si>
  <si>
    <t>京都府久御山町</t>
  </si>
  <si>
    <t>京都府井手町</t>
  </si>
  <si>
    <t>京都府宇治田原町</t>
  </si>
  <si>
    <t>京都府笠置町</t>
  </si>
  <si>
    <t>京都府和束町</t>
  </si>
  <si>
    <t>京都府精華町</t>
  </si>
  <si>
    <t>京都府南山城村</t>
  </si>
  <si>
    <t>京都府京丹波町</t>
  </si>
  <si>
    <t>京都府伊根町</t>
  </si>
  <si>
    <t>京都府与謝野町</t>
  </si>
  <si>
    <t>大阪府大阪市</t>
  </si>
  <si>
    <t>大阪府堺市</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</si>
  <si>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</si>
  <si>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</si>
  <si>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</si>
  <si>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</si>
  <si>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</si>
  <si>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</si>
  <si>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</si>
  <si>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</si>
  <si>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</si>
  <si>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</si>
  <si>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</si>
  <si>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</si>
  <si>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</si>
  <si>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</si>
  <si>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</si>
  <si>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</si>
  <si>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</si>
  <si>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</si>
  <si>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</si>
  <si>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</si>
  <si>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</si>
  <si>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</si>
  <si>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ｾｯﾂｼ</t>
  </si>
  <si>
    <t>大阪府摂津市</t>
  </si>
  <si>
    <t>大阪府高石市</t>
  </si>
  <si>
    <t>大阪府藤井寺市</t>
  </si>
  <si>
    <t>大阪府東大阪市</t>
  </si>
  <si>
    <t>大阪府泉南市</t>
  </si>
  <si>
    <t>大阪府四條畷市</t>
  </si>
  <si>
    <t>大阪府交野市</t>
  </si>
  <si>
    <t>大阪府大阪狭山市</t>
  </si>
  <si>
    <t>大阪府阪南市</t>
  </si>
  <si>
    <t>大阪府島本町</t>
  </si>
  <si>
    <t>大阪府豊能町</t>
  </si>
  <si>
    <t>大阪府能勢町</t>
  </si>
  <si>
    <t>大阪府忠岡町</t>
  </si>
  <si>
    <t>大阪府熊取町</t>
  </si>
  <si>
    <t>大阪府田尻町</t>
  </si>
  <si>
    <t>大阪府岬町</t>
  </si>
  <si>
    <t>大阪府太子町</t>
  </si>
  <si>
    <t>大阪府河南町</t>
  </si>
  <si>
    <t>大阪府千早赤阪村</t>
  </si>
  <si>
    <t>兵庫県神戸市</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</si>
  <si>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</si>
  <si>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</si>
  <si>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</si>
  <si>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</si>
  <si>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</si>
  <si>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</si>
  <si>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</si>
  <si>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</si>
  <si>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</si>
  <si>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</si>
  <si>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</si>
  <si>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</si>
  <si>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</si>
  <si>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</si>
  <si>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</si>
  <si>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</si>
  <si>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</si>
  <si>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</si>
  <si>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</si>
  <si>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丹波篠山市</t>
  </si>
  <si>
    <t>ﾀﾝﾊﾞｻｻﾔﾏｼ</t>
  </si>
  <si>
    <t>兵庫県丹波篠山市</t>
  </si>
  <si>
    <t>兵庫県養父市</t>
  </si>
  <si>
    <t>兵庫県丹波市</t>
  </si>
  <si>
    <t>兵庫県南あわじ市</t>
  </si>
  <si>
    <t>兵庫県朝来市</t>
  </si>
  <si>
    <t>兵庫県淡路市</t>
  </si>
  <si>
    <t>兵庫県宍粟市</t>
  </si>
  <si>
    <t>兵庫県加東市</t>
  </si>
  <si>
    <t>兵庫県たつの市</t>
  </si>
  <si>
    <t>兵庫県猪名川町</t>
  </si>
  <si>
    <t>兵庫県多可町</t>
  </si>
  <si>
    <t>兵庫県稲美町</t>
  </si>
  <si>
    <t>兵庫県播磨町</t>
  </si>
  <si>
    <t>兵庫県市川町</t>
  </si>
  <si>
    <t>兵庫県福崎町</t>
  </si>
  <si>
    <t>兵庫県神河町</t>
  </si>
  <si>
    <t>兵庫県太子町</t>
  </si>
  <si>
    <t>兵庫県上郡町</t>
  </si>
  <si>
    <t>兵庫県佐用町</t>
  </si>
  <si>
    <t>兵庫県香美町</t>
  </si>
  <si>
    <t>兵庫県新温泉町</t>
  </si>
  <si>
    <t>奈良県奈良市</t>
  </si>
  <si>
    <t>奈良県大和高田市</t>
  </si>
  <si>
    <t>奈良県大和郡山市</t>
  </si>
  <si>
    <t>奈良県天理市</t>
  </si>
  <si>
    <t>奈良県橿原市</t>
  </si>
  <si>
    <t>奈良県桜井市</t>
  </si>
  <si>
    <t>ｺﾞｼﾞｮｳｼ</t>
  </si>
  <si>
    <t>奈良県五條市</t>
  </si>
  <si>
    <t>奈良県御所市</t>
  </si>
  <si>
    <t>奈良県生駒市</t>
  </si>
  <si>
    <t>奈良県香芝市</t>
  </si>
  <si>
    <t>奈良県葛城市</t>
  </si>
  <si>
    <t>奈良県宇陀市</t>
  </si>
  <si>
    <t>奈良県山添村</t>
  </si>
  <si>
    <t>奈良県平群町</t>
  </si>
  <si>
    <t>奈良県三郷町</t>
  </si>
  <si>
    <t>奈良県斑鳩町</t>
  </si>
  <si>
    <t>奈良県安堵町</t>
  </si>
  <si>
    <t>奈良県川西町</t>
  </si>
  <si>
    <t>奈良県三宅町</t>
  </si>
  <si>
    <t>奈良県田原本町</t>
  </si>
  <si>
    <t>奈良県曽爾村</t>
  </si>
  <si>
    <t>奈良県御杖村</t>
  </si>
  <si>
    <t>奈良県高取町</t>
  </si>
  <si>
    <t>奈良県明日香村</t>
  </si>
  <si>
    <t>奈良県上牧町</t>
  </si>
  <si>
    <t>奈良県王寺町</t>
  </si>
  <si>
    <t>奈良県広陵町</t>
  </si>
  <si>
    <t>奈良県河合町</t>
  </si>
  <si>
    <t>奈良県吉野町</t>
  </si>
  <si>
    <t>奈良県大淀町</t>
  </si>
  <si>
    <t>奈良県下市町</t>
  </si>
  <si>
    <t>奈良県黒滝村</t>
  </si>
  <si>
    <t>奈良県天川村</t>
  </si>
  <si>
    <t>奈良県野迫川村</t>
  </si>
  <si>
    <t>奈良県十津川村</t>
  </si>
  <si>
    <t>奈良県下北山村</t>
  </si>
  <si>
    <t>奈良県上北山村</t>
  </si>
  <si>
    <t>奈良県川上村</t>
  </si>
  <si>
    <t>奈良県東吉野村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</si>
  <si>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</si>
  <si>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</si>
  <si>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</si>
  <si>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</si>
  <si>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</si>
  <si>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</si>
  <si>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</si>
  <si>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</si>
  <si>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</si>
  <si>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和歌山県紀美野町</t>
  </si>
  <si>
    <t>和歌山県かつらぎ町</t>
  </si>
  <si>
    <t>和歌山県九度山町</t>
  </si>
  <si>
    <t>和歌山県高野町</t>
  </si>
  <si>
    <t>和歌山県湯浅町</t>
  </si>
  <si>
    <t>和歌山県広川町</t>
  </si>
  <si>
    <t>和歌山県有田川町</t>
  </si>
  <si>
    <t>和歌山県美浜町</t>
  </si>
  <si>
    <t>和歌山県日高町</t>
  </si>
  <si>
    <t>和歌山県由良町</t>
  </si>
  <si>
    <t>和歌山県印南町</t>
  </si>
  <si>
    <t>和歌山県みなべ町</t>
  </si>
  <si>
    <t>和歌山県日高川町</t>
  </si>
  <si>
    <t>和歌山県白浜町</t>
  </si>
  <si>
    <t>和歌山県上富田町</t>
  </si>
  <si>
    <t>和歌山県すさみ町</t>
  </si>
  <si>
    <t>和歌山県那智勝浦町</t>
  </si>
  <si>
    <t>和歌山県太地町</t>
  </si>
  <si>
    <t>和歌山県古座川町</t>
  </si>
  <si>
    <t>和歌山県北山村</t>
  </si>
  <si>
    <t>和歌山県串本町</t>
  </si>
  <si>
    <t>ﾄｯﾄﾘｼ</t>
  </si>
  <si>
    <t>鳥取県鳥取市</t>
  </si>
  <si>
    <t>鳥取県米子市</t>
  </si>
  <si>
    <t>鳥取県倉吉市</t>
  </si>
  <si>
    <t>鳥取県境港市</t>
  </si>
  <si>
    <t>鳥取県岩美町</t>
  </si>
  <si>
    <t>鳥取県若桜町</t>
  </si>
  <si>
    <t>ﾁﾂﾞﾁｮｳ</t>
  </si>
  <si>
    <t>鳥取県智頭町</t>
  </si>
  <si>
    <t>鳥取県八頭町</t>
  </si>
  <si>
    <t>鳥取県三朝町</t>
  </si>
  <si>
    <t>鳥取県湯梨浜町</t>
  </si>
  <si>
    <t>鳥取県琴浦町</t>
  </si>
  <si>
    <t>鳥取県北栄町</t>
  </si>
  <si>
    <t>鳥取県日吉津村</t>
  </si>
  <si>
    <t>鳥取県大山町</t>
  </si>
  <si>
    <t>鳥取県南部町</t>
  </si>
  <si>
    <t>鳥取県伯耆町</t>
  </si>
  <si>
    <t>鳥取県日南町</t>
  </si>
  <si>
    <t>鳥取県日野町</t>
  </si>
  <si>
    <t>鳥取県江府町</t>
  </si>
  <si>
    <t>島根県松江市</t>
  </si>
  <si>
    <t>島根県浜田市</t>
  </si>
  <si>
    <t>島根県出雲市</t>
  </si>
  <si>
    <t>島根県益田市</t>
  </si>
  <si>
    <t>島根県大田市</t>
  </si>
  <si>
    <t>島根県安来市</t>
  </si>
  <si>
    <t>島根県江津市</t>
  </si>
  <si>
    <t>島根県雲南市</t>
  </si>
  <si>
    <t>島根県奥出雲町</t>
  </si>
  <si>
    <t>島根県飯南町</t>
  </si>
  <si>
    <t>島根県川本町</t>
  </si>
  <si>
    <t>島根県美郷町</t>
  </si>
  <si>
    <t>島根県邑南町</t>
  </si>
  <si>
    <t>島根県津和野町</t>
  </si>
  <si>
    <t>ﾖｼｶﾁｮｳ</t>
  </si>
  <si>
    <t>島根県吉賀町</t>
  </si>
  <si>
    <t>島根県海士町</t>
  </si>
  <si>
    <t>島根県西ノ島町</t>
  </si>
  <si>
    <t>島根県知夫村</t>
  </si>
  <si>
    <t>島根県隠岐の島町</t>
  </si>
  <si>
    <t>岡山県岡山市</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</si>
  <si>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</si>
  <si>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</si>
  <si>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</si>
  <si>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</si>
  <si>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</si>
  <si>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</si>
  <si>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</si>
  <si>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</si>
  <si>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</si>
  <si>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</si>
  <si>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</si>
  <si>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</si>
  <si>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</si>
  <si>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</si>
  <si>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岡山県和気町</t>
  </si>
  <si>
    <t>岡山県早島町</t>
  </si>
  <si>
    <t>岡山県里庄町</t>
  </si>
  <si>
    <t>岡山県矢掛町</t>
  </si>
  <si>
    <t>岡山県新庄村</t>
  </si>
  <si>
    <t>岡山県鏡野町</t>
  </si>
  <si>
    <t>岡山県勝央町</t>
  </si>
  <si>
    <t>岡山県奈義町</t>
  </si>
  <si>
    <t>岡山県西粟倉村</t>
  </si>
  <si>
    <t>岡山県久米南町</t>
  </si>
  <si>
    <t>岡山県美咲町</t>
  </si>
  <si>
    <t>岡山県吉備中央町</t>
  </si>
  <si>
    <t>広島県広島市</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</si>
  <si>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</si>
  <si>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</si>
  <si>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</si>
  <si>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</si>
  <si>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</si>
  <si>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</si>
  <si>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</si>
  <si>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</si>
  <si>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</si>
  <si>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</si>
  <si>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</si>
  <si>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</si>
  <si>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</si>
  <si>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広島県府中町</t>
  </si>
  <si>
    <t>広島県海田町</t>
  </si>
  <si>
    <t>広島県熊野町</t>
  </si>
  <si>
    <t>広島県坂町</t>
  </si>
  <si>
    <t>広島県安芸太田町</t>
  </si>
  <si>
    <t>広島県北広島町</t>
  </si>
  <si>
    <t>広島県大崎上島町</t>
  </si>
  <si>
    <t>広島県世羅町</t>
  </si>
  <si>
    <t>広島県神石高原町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</si>
  <si>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</si>
  <si>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</si>
  <si>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</si>
  <si>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</si>
  <si>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</si>
  <si>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</si>
  <si>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</si>
  <si>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</si>
  <si>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</si>
  <si>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</si>
  <si>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</si>
  <si>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ｼｭｳﾅﾝｼ</t>
  </si>
  <si>
    <t>山口県周南市</t>
  </si>
  <si>
    <t>山口県山陽小野田市</t>
  </si>
  <si>
    <t>山口県周防大島町</t>
  </si>
  <si>
    <t>山口県和木町</t>
  </si>
  <si>
    <t>山口県上関町</t>
  </si>
  <si>
    <t>山口県田布施町</t>
  </si>
  <si>
    <t>山口県平生町</t>
  </si>
  <si>
    <t>山口県阿武町</t>
  </si>
  <si>
    <t>徳島県徳島市</t>
  </si>
  <si>
    <t>徳島県鳴門市</t>
  </si>
  <si>
    <t>徳島県小松島市</t>
  </si>
  <si>
    <t>徳島県阿南市</t>
  </si>
  <si>
    <t>徳島県吉野川市</t>
  </si>
  <si>
    <t>徳島県阿波市</t>
  </si>
  <si>
    <t>徳島県美馬市</t>
  </si>
  <si>
    <t>徳島県三好市</t>
  </si>
  <si>
    <t>徳島県勝浦町</t>
  </si>
  <si>
    <t>徳島県上勝町</t>
  </si>
  <si>
    <t>徳島県佐那河内村</t>
  </si>
  <si>
    <t>徳島県石井町</t>
  </si>
  <si>
    <t>徳島県神山町</t>
  </si>
  <si>
    <t>徳島県那賀町</t>
  </si>
  <si>
    <t>徳島県牟岐町</t>
  </si>
  <si>
    <t>徳島県美波町</t>
  </si>
  <si>
    <t>徳島県海陽町</t>
  </si>
  <si>
    <t>徳島県松茂町</t>
  </si>
  <si>
    <t>徳島県北島町</t>
  </si>
  <si>
    <t>徳島県藍住町</t>
  </si>
  <si>
    <t>徳島県板野町</t>
  </si>
  <si>
    <t>徳島県上板町</t>
  </si>
  <si>
    <t>徳島県つるぎ町</t>
  </si>
  <si>
    <t>徳島県東みよし町</t>
  </si>
  <si>
    <t>香川県高松市</t>
  </si>
  <si>
    <t>香川県丸亀市</t>
  </si>
  <si>
    <t>香川県坂出市</t>
  </si>
  <si>
    <t>香川県善通寺市</t>
  </si>
  <si>
    <t>香川県観音寺市</t>
  </si>
  <si>
    <t>香川県さぬき市</t>
  </si>
  <si>
    <t>香川県東かがわ市</t>
  </si>
  <si>
    <t>香川県三豊市</t>
  </si>
  <si>
    <t>香川県土庄町</t>
  </si>
  <si>
    <t>香川県小豆島町</t>
  </si>
  <si>
    <t>香川県三木町</t>
  </si>
  <si>
    <t>香川県直島町</t>
  </si>
  <si>
    <t>香川県宇多津町</t>
  </si>
  <si>
    <t>香川県綾川町</t>
  </si>
  <si>
    <t>香川県琴平町</t>
  </si>
  <si>
    <t>香川県多度津町</t>
  </si>
  <si>
    <t>香川県まんのう町</t>
  </si>
  <si>
    <t>愛媛県松山市</t>
  </si>
  <si>
    <t>愛媛県今治市</t>
  </si>
  <si>
    <t>愛媛県宇和島市</t>
  </si>
  <si>
    <t>愛媛県八幡浜市</t>
  </si>
  <si>
    <t>愛媛県新居浜市</t>
  </si>
  <si>
    <t>ｻｲｼﾞｮｳｼ</t>
  </si>
  <si>
    <t>愛媛県西条市</t>
  </si>
  <si>
    <t>愛媛県大洲市</t>
  </si>
  <si>
    <t>愛媛県伊予市</t>
  </si>
  <si>
    <t>愛媛県四国中央市</t>
  </si>
  <si>
    <t>愛媛県西予市</t>
  </si>
  <si>
    <t>愛媛県東温市</t>
  </si>
  <si>
    <t>愛媛県上島町</t>
  </si>
  <si>
    <t>愛媛県久万高原町</t>
  </si>
  <si>
    <t>愛媛県松前町</t>
  </si>
  <si>
    <t>愛媛県砥部町</t>
  </si>
  <si>
    <t>愛媛県内子町</t>
  </si>
  <si>
    <t>愛媛県伊方町</t>
  </si>
  <si>
    <t>愛媛県松野町</t>
  </si>
  <si>
    <t>愛媛県鬼北町</t>
  </si>
  <si>
    <t>愛媛県愛南町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</si>
  <si>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</si>
  <si>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</si>
  <si>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</si>
  <si>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</si>
  <si>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</si>
  <si>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</si>
  <si>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</si>
  <si>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</si>
  <si>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</si>
  <si>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</si>
  <si>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</si>
  <si>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高知県東洋町</t>
  </si>
  <si>
    <t>高知県奈半利町</t>
  </si>
  <si>
    <t>高知県田野町</t>
  </si>
  <si>
    <t>高知県安田町</t>
  </si>
  <si>
    <t>高知県北川村</t>
  </si>
  <si>
    <t>高知県馬路村</t>
  </si>
  <si>
    <t>高知県芸西村</t>
  </si>
  <si>
    <t>高知県本山町</t>
  </si>
  <si>
    <t>高知県大豊町</t>
  </si>
  <si>
    <t>高知県土佐町</t>
  </si>
  <si>
    <t>高知県大川村</t>
  </si>
  <si>
    <t>高知県いの町</t>
  </si>
  <si>
    <t>ﾆﾖﾄﾞｶﾞﾜﾁｮｳ</t>
  </si>
  <si>
    <t>高知県仁淀川町</t>
  </si>
  <si>
    <t>高知県中土佐町</t>
  </si>
  <si>
    <t>高知県佐川町</t>
  </si>
  <si>
    <t>高知県越知町</t>
  </si>
  <si>
    <t>高知県梼原町</t>
  </si>
  <si>
    <t>高知県日高村</t>
  </si>
  <si>
    <t>高知県津野町</t>
  </si>
  <si>
    <t>高知県四万十町</t>
  </si>
  <si>
    <t>高知県大月町</t>
  </si>
  <si>
    <t>高知県三原村</t>
  </si>
  <si>
    <t>高知県黒潮町</t>
  </si>
  <si>
    <t>ｷﾀｷｭｳｼｭｳｼ</t>
  </si>
  <si>
    <t>福岡県北九州市</t>
  </si>
  <si>
    <t>福岡県福岡市</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</si>
  <si>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</si>
  <si>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</si>
  <si>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</si>
  <si>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</si>
  <si>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</si>
  <si>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</si>
  <si>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</si>
  <si>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</si>
  <si>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</si>
  <si>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</si>
  <si>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</si>
  <si>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</si>
  <si>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</si>
  <si>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</si>
  <si>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</si>
  <si>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</si>
  <si>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</si>
  <si>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</si>
  <si>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</si>
  <si>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</si>
  <si>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</si>
  <si>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</si>
  <si>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</si>
  <si>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</si>
  <si>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</si>
  <si>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</si>
  <si>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那珂川市</t>
  </si>
  <si>
    <t>ﾅｶｶﾞﾜｼ</t>
  </si>
  <si>
    <t>福岡県那珂川市</t>
  </si>
  <si>
    <t>福岡県宇美町</t>
  </si>
  <si>
    <t>福岡県篠栗町</t>
  </si>
  <si>
    <t>福岡県志免町</t>
  </si>
  <si>
    <t>福岡県須恵町</t>
  </si>
  <si>
    <t>福岡県新宮町</t>
  </si>
  <si>
    <t>福岡県久山町</t>
  </si>
  <si>
    <t>福岡県粕屋町</t>
  </si>
  <si>
    <t>福岡県芦屋町</t>
  </si>
  <si>
    <t>福岡県水巻町</t>
  </si>
  <si>
    <t>福岡県岡垣町</t>
  </si>
  <si>
    <t>福岡県遠賀町</t>
  </si>
  <si>
    <t>福岡県小竹町</t>
  </si>
  <si>
    <t>福岡県鞍手町</t>
  </si>
  <si>
    <t>福岡県桂川町</t>
  </si>
  <si>
    <t>福岡県筑前町</t>
  </si>
  <si>
    <t>福岡県東峰村</t>
  </si>
  <si>
    <t>福岡県大刀洗町</t>
  </si>
  <si>
    <t>福岡県大木町</t>
  </si>
  <si>
    <t>福岡県広川町</t>
  </si>
  <si>
    <t>福岡県香春町</t>
  </si>
  <si>
    <t>福岡県添田町</t>
  </si>
  <si>
    <t>福岡県糸田町</t>
  </si>
  <si>
    <t>福岡県川崎町</t>
  </si>
  <si>
    <t>福岡県大任町</t>
  </si>
  <si>
    <t>福岡県赤村</t>
  </si>
  <si>
    <t>福岡県福智町</t>
  </si>
  <si>
    <t>福岡県苅田町</t>
  </si>
  <si>
    <t>福岡県みやこ町</t>
  </si>
  <si>
    <t>福岡県吉富町</t>
  </si>
  <si>
    <t>福岡県上毛町</t>
  </si>
  <si>
    <t>福岡県築上町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</si>
  <si>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</si>
  <si>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</si>
  <si>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</si>
  <si>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</si>
  <si>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</si>
  <si>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</si>
  <si>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</si>
  <si>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</si>
  <si>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</si>
  <si>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</si>
  <si>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佐賀県吉野ヶ里町</t>
  </si>
  <si>
    <t>佐賀県基山町</t>
  </si>
  <si>
    <t>佐賀県上峰町</t>
  </si>
  <si>
    <t>佐賀県みやき町</t>
  </si>
  <si>
    <t>佐賀県玄海町</t>
  </si>
  <si>
    <t>佐賀県有田町</t>
  </si>
  <si>
    <t>佐賀県大町町</t>
  </si>
  <si>
    <t>佐賀県江北町</t>
  </si>
  <si>
    <t>佐賀県白石町</t>
  </si>
  <si>
    <t>佐賀県太良町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</si>
  <si>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</si>
  <si>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</si>
  <si>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</si>
  <si>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</si>
  <si>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</si>
  <si>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</si>
  <si>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</si>
  <si>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</si>
  <si>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</si>
  <si>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</si>
  <si>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</si>
  <si>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</si>
  <si>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</si>
  <si>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長崎県長与町</t>
  </si>
  <si>
    <t>長崎県時津町</t>
  </si>
  <si>
    <t>長崎県東彼杵町</t>
  </si>
  <si>
    <t>長崎県川棚町</t>
  </si>
  <si>
    <t>長崎県波佐見町</t>
  </si>
  <si>
    <t>長崎県小値賀町</t>
  </si>
  <si>
    <t>長崎県佐々町</t>
  </si>
  <si>
    <t>長崎県新上五島町</t>
  </si>
  <si>
    <t>熊本県熊本市</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</si>
  <si>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</si>
  <si>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</si>
  <si>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</si>
  <si>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</si>
  <si>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</si>
  <si>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</si>
  <si>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</si>
  <si>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</si>
  <si>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</si>
  <si>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</si>
  <si>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</si>
  <si>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</si>
  <si>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</si>
  <si>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熊本県美里町</t>
  </si>
  <si>
    <t>ｷﾞｮｸﾄｳﾏﾁ</t>
  </si>
  <si>
    <t>熊本県玉東町</t>
  </si>
  <si>
    <t>熊本県南関町</t>
  </si>
  <si>
    <t>熊本県長洲町</t>
  </si>
  <si>
    <t>熊本県和水町</t>
  </si>
  <si>
    <t>熊本県大津町</t>
  </si>
  <si>
    <t>熊本県菊陽町</t>
  </si>
  <si>
    <t>熊本県南小国町</t>
  </si>
  <si>
    <t>熊本県小国町</t>
  </si>
  <si>
    <t>熊本県産山村</t>
  </si>
  <si>
    <t>熊本県高森町</t>
  </si>
  <si>
    <t>熊本県西原村</t>
  </si>
  <si>
    <t>熊本県南阿蘇村</t>
  </si>
  <si>
    <t>熊本県御船町</t>
  </si>
  <si>
    <t>熊本県嘉島町</t>
  </si>
  <si>
    <t>熊本県益城町</t>
  </si>
  <si>
    <t>熊本県甲佐町</t>
  </si>
  <si>
    <t>熊本県山都町</t>
  </si>
  <si>
    <t>熊本県氷川町</t>
  </si>
  <si>
    <t>熊本県芦北町</t>
  </si>
  <si>
    <t>熊本県津奈木町</t>
  </si>
  <si>
    <t>熊本県錦町</t>
  </si>
  <si>
    <t>熊本県多良木町</t>
  </si>
  <si>
    <t>熊本県湯前町</t>
  </si>
  <si>
    <t>熊本県水上村</t>
  </si>
  <si>
    <t>熊本県相良村</t>
  </si>
  <si>
    <t>熊本県五木村</t>
  </si>
  <si>
    <t>熊本県山江村</t>
  </si>
  <si>
    <t>熊本県球磨村</t>
  </si>
  <si>
    <t>熊本県あさぎり町</t>
  </si>
  <si>
    <t>熊本県苓北町</t>
  </si>
  <si>
    <t>大分県大分市</t>
  </si>
  <si>
    <t>ﾍﾞｯﾌﾟｼ</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</si>
  <si>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</si>
  <si>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</si>
  <si>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</si>
  <si>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</si>
  <si>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</si>
  <si>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</si>
  <si>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</si>
  <si>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</si>
  <si>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</si>
  <si>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</si>
  <si>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</si>
  <si>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</si>
  <si>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</si>
  <si>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大分県姫島村</t>
  </si>
  <si>
    <t>大分県日出町</t>
  </si>
  <si>
    <t>大分県九重町</t>
  </si>
  <si>
    <t>大分県玖珠町</t>
  </si>
  <si>
    <t>宮崎県宮崎市</t>
  </si>
  <si>
    <t>宮崎県都城市</t>
  </si>
  <si>
    <t>宮崎県延岡市</t>
  </si>
  <si>
    <t>宮崎県日南市</t>
  </si>
  <si>
    <t>宮崎県小林市</t>
  </si>
  <si>
    <t>宮崎県日向市</t>
  </si>
  <si>
    <t>宮崎県串間市</t>
  </si>
  <si>
    <t>宮崎県西都市</t>
  </si>
  <si>
    <t>宮崎県えびの市</t>
  </si>
  <si>
    <t>宮崎県三股町</t>
  </si>
  <si>
    <t>宮崎県高原町</t>
  </si>
  <si>
    <t>宮崎県国富町</t>
  </si>
  <si>
    <t>宮崎県綾町</t>
  </si>
  <si>
    <t>宮崎県高鍋町</t>
  </si>
  <si>
    <t>宮崎県新富町</t>
  </si>
  <si>
    <t>宮崎県西米良村</t>
  </si>
  <si>
    <t>宮崎県木城町</t>
  </si>
  <si>
    <t>宮崎県川南町</t>
  </si>
  <si>
    <t>宮崎県都農町</t>
  </si>
  <si>
    <t>宮崎県門川町</t>
  </si>
  <si>
    <t>宮崎県諸塚村</t>
  </si>
  <si>
    <t>宮崎県椎葉村</t>
  </si>
  <si>
    <t>宮崎県美郷町</t>
  </si>
  <si>
    <t>宮崎県高千穂町</t>
  </si>
  <si>
    <t>宮崎県日之影町</t>
  </si>
  <si>
    <t>宮崎県五ヶ瀬町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</si>
  <si>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</si>
  <si>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</si>
  <si>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</si>
  <si>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</si>
  <si>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</si>
  <si>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</si>
  <si>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</si>
  <si>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</si>
  <si>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</si>
  <si>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</si>
  <si>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</si>
  <si>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</si>
  <si>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</si>
  <si>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</si>
  <si>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</si>
  <si>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</si>
  <si>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</si>
  <si>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</si>
  <si>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</si>
  <si>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鹿児島県三島村</t>
  </si>
  <si>
    <t>鹿児島県十島村</t>
  </si>
  <si>
    <t>鹿児島県さつま町</t>
  </si>
  <si>
    <t>鹿児島県長島町</t>
  </si>
  <si>
    <t>鹿児島県湧水町</t>
  </si>
  <si>
    <t>鹿児島県大崎町</t>
  </si>
  <si>
    <t>鹿児島県東串良町</t>
  </si>
  <si>
    <t>鹿児島県錦江町</t>
  </si>
  <si>
    <t>鹿児島県南大隅町</t>
  </si>
  <si>
    <t>ｷﾓﾂｷﾁｮｳ</t>
  </si>
  <si>
    <t>鹿児島県肝付町</t>
  </si>
  <si>
    <t>鹿児島県中種子町</t>
  </si>
  <si>
    <t>鹿児島県南種子町</t>
  </si>
  <si>
    <t>鹿児島県屋久島町</t>
  </si>
  <si>
    <t>鹿児島県大和村</t>
  </si>
  <si>
    <t>鹿児島県宇検村</t>
  </si>
  <si>
    <t>鹿児島県瀬戸内町</t>
  </si>
  <si>
    <t>鹿児島県龍郷町</t>
  </si>
  <si>
    <t>鹿児島県喜界町</t>
  </si>
  <si>
    <t>鹿児島県徳之島町</t>
  </si>
  <si>
    <t>鹿児島県天城町</t>
  </si>
  <si>
    <t>鹿児島県伊仙町</t>
  </si>
  <si>
    <t>鹿児島県和泊町</t>
  </si>
  <si>
    <t>鹿児島県知名町</t>
  </si>
  <si>
    <t>鹿児島県与論町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</si>
  <si>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</si>
  <si>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</si>
  <si>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</si>
  <si>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</si>
  <si>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</si>
  <si>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</si>
  <si>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</si>
  <si>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</si>
  <si>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</si>
  <si>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</si>
  <si>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</si>
  <si>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沖縄県国頭村</t>
  </si>
  <si>
    <t>沖縄県大宜味村</t>
  </si>
  <si>
    <t>沖縄県東村</t>
  </si>
  <si>
    <t>沖縄県今帰仁村</t>
  </si>
  <si>
    <t>沖縄県本部町</t>
  </si>
  <si>
    <t>沖縄県恩納村</t>
  </si>
  <si>
    <t>沖縄県宜野座村</t>
  </si>
  <si>
    <t>沖縄県金武町</t>
  </si>
  <si>
    <t>沖縄県伊江村</t>
  </si>
  <si>
    <t>沖縄県読谷村</t>
  </si>
  <si>
    <t>沖縄県嘉手納町</t>
  </si>
  <si>
    <t>沖縄県北谷町</t>
  </si>
  <si>
    <t>沖縄県北中城村</t>
  </si>
  <si>
    <t>沖縄県中城村</t>
  </si>
  <si>
    <t>沖縄県西原町</t>
  </si>
  <si>
    <t>沖縄県与那原町</t>
  </si>
  <si>
    <t>沖縄県南風原町</t>
  </si>
  <si>
    <t>沖縄県渡嘉敷村</t>
  </si>
  <si>
    <t>沖縄県座間味村</t>
  </si>
  <si>
    <t>沖縄県粟国村</t>
  </si>
  <si>
    <t>沖縄県渡名喜村</t>
  </si>
  <si>
    <t>沖縄県南大東村</t>
  </si>
  <si>
    <t>沖縄県北大東村</t>
  </si>
  <si>
    <t>沖縄県伊平屋村</t>
  </si>
  <si>
    <t>沖縄県伊是名村</t>
  </si>
  <si>
    <t>沖縄県久米島町</t>
  </si>
  <si>
    <t>沖縄県八重瀬町</t>
  </si>
  <si>
    <t>沖縄県多良間村</t>
  </si>
  <si>
    <t>沖縄県竹富町</t>
  </si>
  <si>
    <t>沖縄県与那国町</t>
  </si>
  <si>
    <t>・この色が塗ってあるセルは自動で入力されます。自動入力されたものが間違っている場合は、正しく修正してください。</t>
    <rPh sb="3" eb="4">
      <t>イロ</t>
    </rPh>
    <rPh sb="5" eb="6">
      <t>ヌ</t>
    </rPh>
    <rPh sb="13" eb="15">
      <t>ジドウ</t>
    </rPh>
    <rPh sb="16" eb="18">
      <t>ニュウリョク</t>
    </rPh>
    <phoneticPr fontId="5"/>
  </si>
  <si>
    <r>
      <t>・</t>
    </r>
    <r>
      <rPr>
        <sz val="10"/>
        <color rgb="FFFF0000"/>
        <rFont val="HG丸ｺﾞｼｯｸM-PRO"/>
        <family val="3"/>
        <charset val="128"/>
      </rPr>
      <t>入力するセル以外は編集できないよう設定</t>
    </r>
    <r>
      <rPr>
        <sz val="10"/>
        <rFont val="HG丸ｺﾞｼｯｸM-PRO"/>
        <family val="3"/>
        <charset val="128"/>
      </rPr>
      <t>してあります。自動入力されたものを訂正する場合や、行の挿入等を行う場合は、「校閲」の「シート保護の解除」をクリックしてください。</t>
    </r>
    <rPh sb="1" eb="3">
      <t>ニュウリョク</t>
    </rPh>
    <rPh sb="7" eb="9">
      <t>イガイ</t>
    </rPh>
    <rPh sb="10" eb="12">
      <t>ヘンシュウ</t>
    </rPh>
    <rPh sb="18" eb="20">
      <t>セッテイ</t>
    </rPh>
    <rPh sb="27" eb="31">
      <t>ジドウニュウリョク</t>
    </rPh>
    <rPh sb="37" eb="39">
      <t>テイセイ</t>
    </rPh>
    <rPh sb="41" eb="43">
      <t>バアイ</t>
    </rPh>
    <rPh sb="45" eb="46">
      <t>ギョウ</t>
    </rPh>
    <rPh sb="47" eb="49">
      <t>ソウニュウ</t>
    </rPh>
    <rPh sb="49" eb="50">
      <t>トウ</t>
    </rPh>
    <rPh sb="51" eb="52">
      <t>オコナ</t>
    </rPh>
    <rPh sb="53" eb="55">
      <t>バアイ</t>
    </rPh>
    <rPh sb="58" eb="60">
      <t>コウエツ</t>
    </rPh>
    <rPh sb="66" eb="68">
      <t>ホゴ</t>
    </rPh>
    <rPh sb="69" eb="71">
      <t>カイジョ</t>
    </rPh>
    <phoneticPr fontId="5"/>
  </si>
  <si>
    <t>60 広報活動・農村関係人口の拡大</t>
    <rPh sb="8" eb="10">
      <t>ノウソン</t>
    </rPh>
    <rPh sb="10" eb="12">
      <t>カンケイ</t>
    </rPh>
    <rPh sb="12" eb="14">
      <t>ジンコウ</t>
    </rPh>
    <rPh sb="15" eb="17">
      <t>カクダイ</t>
    </rPh>
    <phoneticPr fontId="5"/>
  </si>
  <si>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</si>
  <si>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</si>
  <si>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58-2</t>
    <phoneticPr fontId="5"/>
  </si>
  <si>
    <t>58-3</t>
  </si>
  <si>
    <t>58-2　広域活動組織における活動支援班による活動の実施</t>
    <phoneticPr fontId="5"/>
  </si>
  <si>
    <t>58-3　水管理を通じた環境負荷低減活動の強化</t>
    <phoneticPr fontId="5"/>
  </si>
  <si>
    <t>58-2 広域活動組織における活動支援班による活動の実施</t>
    <rPh sb="5" eb="11">
      <t>コウイキカツドウソシキ</t>
    </rPh>
    <rPh sb="15" eb="17">
      <t>カツドウ</t>
    </rPh>
    <rPh sb="17" eb="19">
      <t>シエン</t>
    </rPh>
    <rPh sb="19" eb="20">
      <t>ハン</t>
    </rPh>
    <rPh sb="23" eb="25">
      <t>カツドウ</t>
    </rPh>
    <rPh sb="26" eb="28">
      <t>ジッシ</t>
    </rPh>
    <phoneticPr fontId="5"/>
  </si>
  <si>
    <t>58-3 水管理を通じた環境負荷低減活動の強化</t>
    <rPh sb="5" eb="8">
      <t>ミズカンリ</t>
    </rPh>
    <rPh sb="9" eb="10">
      <t>ツウ</t>
    </rPh>
    <rPh sb="12" eb="18">
      <t>カンキョウフカテイゲン</t>
    </rPh>
    <rPh sb="18" eb="20">
      <t>カツドウ</t>
    </rPh>
    <rPh sb="21" eb="23">
      <t>キョウカ</t>
    </rPh>
    <phoneticPr fontId="5"/>
  </si>
  <si>
    <t>58-2　広域活動組織における活動支援班による活動の実施</t>
    <rPh sb="5" eb="11">
      <t>コウイキカツドウソシキ</t>
    </rPh>
    <rPh sb="15" eb="20">
      <t>カツドウシエンハン</t>
    </rPh>
    <rPh sb="23" eb="25">
      <t>カツドウ</t>
    </rPh>
    <rPh sb="26" eb="28">
      <t>ジッシ</t>
    </rPh>
    <phoneticPr fontId="5"/>
  </si>
  <si>
    <t>58-3　水管理を通じた環境負荷低減活動の強化</t>
    <rPh sb="5" eb="8">
      <t>ミズカンリ</t>
    </rPh>
    <rPh sb="9" eb="10">
      <t>ツウ</t>
    </rPh>
    <rPh sb="12" eb="14">
      <t>カンキョウ</t>
    </rPh>
    <rPh sb="14" eb="18">
      <t>フカテイゲン</t>
    </rPh>
    <rPh sb="18" eb="20">
      <t>カツドウ</t>
    </rPh>
    <rPh sb="21" eb="23">
      <t>キョウカ</t>
    </rPh>
    <phoneticPr fontId="5"/>
  </si>
  <si>
    <t>「58-3 水管理を通じた環境負荷低減活動の強化」を選択した場合
実施する取組の実施予定面積を記入してください。</t>
    <rPh sb="6" eb="9">
      <t>ミズカンリ</t>
    </rPh>
    <rPh sb="10" eb="11">
      <t>ツウ</t>
    </rPh>
    <rPh sb="13" eb="19">
      <t>カンキョウフカテイゲン</t>
    </rPh>
    <rPh sb="19" eb="21">
      <t>カツドウ</t>
    </rPh>
    <rPh sb="22" eb="24">
      <t>キョウカ</t>
    </rPh>
    <rPh sb="34" eb="36">
      <t>ジッシ</t>
    </rPh>
    <rPh sb="38" eb="40">
      <t>トリクミ</t>
    </rPh>
    <rPh sb="41" eb="43">
      <t>ジッシ</t>
    </rPh>
    <rPh sb="43" eb="45">
      <t>ヨテイ</t>
    </rPh>
    <rPh sb="45" eb="47">
      <t>メンセキ</t>
    </rPh>
    <rPh sb="48" eb="50">
      <t>キニュウ</t>
    </rPh>
    <phoneticPr fontId="5"/>
  </si>
  <si>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5"/>
  </si>
  <si>
    <t>★マクロを有効にして、入力支援を活用する方法</t>
    <rPh sb="5" eb="7">
      <t>ユウコウ</t>
    </rPh>
    <rPh sb="11" eb="15">
      <t>ニュウリョクシエン</t>
    </rPh>
    <rPh sb="16" eb="18">
      <t>カツヨウ</t>
    </rPh>
    <rPh sb="20" eb="22">
      <t>ホウホウ</t>
    </rPh>
    <phoneticPr fontId="5"/>
  </si>
  <si>
    <t>★セルの数式の変更や行の挿入をしたいが、ロックが掛けられていて編集できない場合</t>
    <rPh sb="4" eb="6">
      <t>スウシキ</t>
    </rPh>
    <rPh sb="7" eb="9">
      <t>ヘンコウ</t>
    </rPh>
    <rPh sb="10" eb="11">
      <t>ギョウ</t>
    </rPh>
    <rPh sb="12" eb="14">
      <t>ソウニュウ</t>
    </rPh>
    <rPh sb="24" eb="25">
      <t>カ</t>
    </rPh>
    <rPh sb="31" eb="33">
      <t>ヘンシュウ</t>
    </rPh>
    <rPh sb="37" eb="39">
      <t>バアイ</t>
    </rPh>
    <phoneticPr fontId="5"/>
  </si>
  <si>
    <t>このExcel様式では、数式が組み込まれており、基本的に変更されることが想定されないセルにおいて、セルのロックが掛けられています。</t>
    <rPh sb="7" eb="9">
      <t>ヨウシキ</t>
    </rPh>
    <rPh sb="12" eb="14">
      <t>スウシキ</t>
    </rPh>
    <rPh sb="15" eb="16">
      <t>ク</t>
    </rPh>
    <rPh sb="17" eb="18">
      <t>コ</t>
    </rPh>
    <rPh sb="24" eb="27">
      <t>キホンテキ</t>
    </rPh>
    <rPh sb="28" eb="30">
      <t>ヘンコウ</t>
    </rPh>
    <rPh sb="36" eb="38">
      <t>ソウテイ</t>
    </rPh>
    <rPh sb="56" eb="57">
      <t>カ</t>
    </rPh>
    <phoneticPr fontId="5"/>
  </si>
  <si>
    <t>数式の変更や行の挿入を行いたい場合には、以下のとおり作業をお願いします。</t>
    <rPh sb="0" eb="2">
      <t>スウシキ</t>
    </rPh>
    <rPh sb="3" eb="5">
      <t>ヘンコウ</t>
    </rPh>
    <rPh sb="6" eb="7">
      <t>ギョウ</t>
    </rPh>
    <rPh sb="8" eb="10">
      <t>ソウニュウ</t>
    </rPh>
    <rPh sb="11" eb="12">
      <t>オコナ</t>
    </rPh>
    <rPh sb="15" eb="17">
      <t>バアイ</t>
    </rPh>
    <rPh sb="20" eb="22">
      <t>イカ</t>
    </rPh>
    <rPh sb="26" eb="28">
      <t>サギョウ</t>
    </rPh>
    <rPh sb="30" eb="31">
      <t>ネガ</t>
    </rPh>
    <phoneticPr fontId="5"/>
  </si>
  <si>
    <t>校閲タブを選択し、「シートの保護を解除」を選択。</t>
    <rPh sb="0" eb="2">
      <t>コウエツ</t>
    </rPh>
    <rPh sb="5" eb="7">
      <t>センタク</t>
    </rPh>
    <rPh sb="14" eb="16">
      <t>ホゴ</t>
    </rPh>
    <rPh sb="17" eb="19">
      <t>カイジョ</t>
    </rPh>
    <rPh sb="21" eb="23">
      <t>センタク</t>
    </rPh>
    <phoneticPr fontId="5"/>
  </si>
  <si>
    <t>36 景観形成計画、生活環境保全計画の策定</t>
    <phoneticPr fontId="5"/>
  </si>
  <si>
    <t>F.施設（長寿命化）</t>
    <rPh sb="2" eb="4">
      <t>シセツ</t>
    </rPh>
    <rPh sb="5" eb="9">
      <t>チョウジュミョウカ</t>
    </rPh>
    <phoneticPr fontId="3"/>
  </si>
  <si>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3"/>
  </si>
  <si>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3"/>
  </si>
  <si>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3"/>
  </si>
  <si>
    <t>　　　を入力する。このとき、「●共通」で入力した取組名と同じになるように注意してください。</t>
    <phoneticPr fontId="3"/>
  </si>
  <si>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</si>
  <si>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このExcel様式を開いた際に、セキュリティ警告と併せて「コンテンツの有効化」という選択ボタンが表示されます。</t>
    <rPh sb="7" eb="9">
      <t>ヨウシキ</t>
    </rPh>
    <rPh sb="10" eb="11">
      <t>ヒラ</t>
    </rPh>
    <rPh sb="13" eb="14">
      <t>サイ</t>
    </rPh>
    <rPh sb="22" eb="24">
      <t>ケイコク</t>
    </rPh>
    <rPh sb="25" eb="26">
      <t>アワ</t>
    </rPh>
    <rPh sb="35" eb="37">
      <t>ユウコウ</t>
    </rPh>
    <rPh sb="37" eb="38">
      <t>カ</t>
    </rPh>
    <rPh sb="42" eb="44">
      <t>センタク</t>
    </rPh>
    <rPh sb="48" eb="50">
      <t>ヒョウジ</t>
    </rPh>
    <phoneticPr fontId="5"/>
  </si>
  <si>
    <t>これをクリックすることで、マクロによる入力支援が作動するようになります。</t>
    <rPh sb="19" eb="23">
      <t>ニュウリョクシエン</t>
    </rPh>
    <rPh sb="24" eb="26">
      <t>サドウ</t>
    </rPh>
    <phoneticPr fontId="5"/>
  </si>
  <si>
    <t>※入力支援が必要ない場合については、コンテンツを有効化しないようにしてください。</t>
    <rPh sb="1" eb="5">
      <t>ニュウリョクシエン</t>
    </rPh>
    <rPh sb="6" eb="8">
      <t>ヒツヨウ</t>
    </rPh>
    <rPh sb="10" eb="12">
      <t>バアイ</t>
    </rPh>
    <rPh sb="24" eb="27">
      <t>ユウコウカ</t>
    </rPh>
    <phoneticPr fontId="5"/>
  </si>
  <si>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3"/>
  </si>
  <si>
    <t>なお、以下のような警告が表示された場合には、以下のとおり対応してください。</t>
    <rPh sb="3" eb="5">
      <t>イカ</t>
    </rPh>
    <rPh sb="9" eb="11">
      <t>ケイコク</t>
    </rPh>
    <rPh sb="12" eb="14">
      <t>ヒョウジ</t>
    </rPh>
    <rPh sb="17" eb="19">
      <t>バアイ</t>
    </rPh>
    <rPh sb="22" eb="24">
      <t>イカ</t>
    </rPh>
    <rPh sb="28" eb="30">
      <t>タイオウ</t>
    </rPh>
    <phoneticPr fontId="5"/>
  </si>
  <si>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3"/>
  </si>
  <si>
    <t>①一度、Excel様式を閉じてアイコン上で右クリックをし、プロパティを開く。
②全般タブのセキュリティの項目について、「許可する」にチェックを付け、適⽤をクリック。
その後、再度Excel様式を開くと前⾴の操作ができるようになります。</t>
    <phoneticPr fontId="5"/>
  </si>
  <si>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3"/>
  </si>
  <si>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3"/>
  </si>
  <si>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3"/>
  </si>
  <si>
    <t>　　　「59　都道府県、市町村が特に認める活動」の下に行を挿入し、取組名を入力する。</t>
    <rPh sb="33" eb="36">
      <t>トリクミメイ</t>
    </rPh>
    <rPh sb="37" eb="39">
      <t>ニュウリョク</t>
    </rPh>
    <phoneticPr fontId="3"/>
  </si>
  <si>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3"/>
  </si>
  <si>
    <r>
      <rPr>
        <sz val="11"/>
        <color indexed="12"/>
        <rFont val="ＭＳ 明朝"/>
        <family val="1"/>
        <charset val="128"/>
      </rPr>
      <t>住　所　　　○○県○○市○○丁目</t>
    </r>
    <r>
      <rPr>
        <sz val="11"/>
        <rFont val="ＭＳ 明朝"/>
        <family val="1"/>
        <charset val="128"/>
      </rPr>
      <t xml:space="preserve">　　 </t>
    </r>
    <rPh sb="0" eb="1">
      <t>ジュウ</t>
    </rPh>
    <rPh sb="2" eb="3">
      <t>ショ</t>
    </rPh>
    <rPh sb="8" eb="9">
      <t>ケン</t>
    </rPh>
    <rPh sb="9" eb="16">
      <t>マルマルシマルマルチョウメ</t>
    </rPh>
    <phoneticPr fontId="5"/>
  </si>
  <si>
    <t>活動に参加した延べ人数</t>
    <rPh sb="6" eb="7">
      <t>ノ</t>
    </rPh>
    <rPh sb="8" eb="9">
      <t>ニン</t>
    </rPh>
    <phoneticPr fontId="5"/>
  </si>
  <si>
    <t>様式欄外（参考）</t>
    <rPh sb="0" eb="2">
      <t>ヨウシキ</t>
    </rPh>
    <rPh sb="2" eb="4">
      <t>ランガイ</t>
    </rPh>
    <rPh sb="5" eb="7">
      <t>サンコウ</t>
    </rPh>
    <phoneticPr fontId="5"/>
  </si>
  <si>
    <t>広域活動組織における活動支援班による活動の実施</t>
    <rPh sb="0" eb="2">
      <t>コウイキ</t>
    </rPh>
    <rPh sb="2" eb="6">
      <t>カツドウソシキ</t>
    </rPh>
    <rPh sb="10" eb="15">
      <t>カツドウシエンハン</t>
    </rPh>
    <rPh sb="18" eb="20">
      <t>カツドウ</t>
    </rPh>
    <rPh sb="21" eb="23">
      <t>ジッシ</t>
    </rPh>
    <phoneticPr fontId="5"/>
  </si>
  <si>
    <t>※増進を図る活動を実施する場合は、活動項目を選択した上で、毎年度実施するとともに、「60 広報活動・農村関係人口の拡大」を毎年度実施してください。
　ただし、農業地域類型区分の「中間農業地域」または「山間農業地域」、地域振興立法８法地域においては「60 広報活動・農村関係人口の拡大」は必須ではありません。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5" eb="47">
      <t>コウホウ</t>
    </rPh>
    <rPh sb="47" eb="49">
      <t>カツドウ</t>
    </rPh>
    <rPh sb="50" eb="54">
      <t>ノウソンカンケイ</t>
    </rPh>
    <rPh sb="54" eb="56">
      <t>ジンコウ</t>
    </rPh>
    <rPh sb="57" eb="59">
      <t>カクダイ</t>
    </rPh>
    <rPh sb="61" eb="64">
      <t>マイネンド</t>
    </rPh>
    <rPh sb="64" eb="66">
      <t>ジッシ</t>
    </rPh>
    <rPh sb="143" eb="145">
      <t>ヒッス</t>
    </rPh>
    <phoneticPr fontId="5"/>
  </si>
  <si>
    <t>※</t>
    <phoneticPr fontId="5"/>
  </si>
  <si>
    <t>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に必要な上記１から３までに掲げる書類が既に市町村長に提出されているときは、これらの書類の添付を省略することができる。</t>
    <rPh sb="0" eb="4">
      <t>ノウサンギョソン</t>
    </rPh>
    <rPh sb="5" eb="7">
      <t>カッセイ</t>
    </rPh>
    <rPh sb="7" eb="8">
      <t>カ</t>
    </rPh>
    <rPh sb="12" eb="14">
      <t>テイジュウ</t>
    </rPh>
    <rPh sb="14" eb="15">
      <t>トウ</t>
    </rPh>
    <rPh sb="15" eb="16">
      <t>オヨ</t>
    </rPh>
    <rPh sb="17" eb="20">
      <t>チイキカン</t>
    </rPh>
    <rPh sb="20" eb="22">
      <t>コウリュウ</t>
    </rPh>
    <rPh sb="23" eb="25">
      <t>ソクシン</t>
    </rPh>
    <rPh sb="26" eb="27">
      <t>カン</t>
    </rPh>
    <phoneticPr fontId="5"/>
  </si>
  <si>
    <t>※に該当するため、書類の添付を省略する。</t>
    <rPh sb="2" eb="4">
      <t>ガイトウ</t>
    </rPh>
    <rPh sb="9" eb="11">
      <t>ショルイ</t>
    </rPh>
    <rPh sb="12" eb="14">
      <t>テンプ</t>
    </rPh>
    <rPh sb="15" eb="17">
      <t>ショウリャク</t>
    </rPh>
    <phoneticPr fontId="5"/>
  </si>
  <si>
    <t>広域活動組織における活動支援班による活動の実施</t>
  </si>
  <si>
    <t>水管理を通じた環境負荷低減活動の強化</t>
  </si>
  <si>
    <t>58-3</t>
    <phoneticPr fontId="5"/>
  </si>
  <si>
    <r>
      <t xml:space="preserve">○保全管理状況の確認（書類上の確認）
（確認内容）
</t>
    </r>
    <r>
      <rPr>
        <sz val="10"/>
        <color indexed="8"/>
        <rFont val="ＭＳ Ｐゴシック"/>
        <family val="3"/>
        <charset val="128"/>
      </rPr>
      <t>　遊休農地に関する措置の状況に関する調査結果等を活用</t>
    </r>
    <r>
      <rPr>
        <sz val="10"/>
        <rFont val="ＭＳ Ｐゴシック"/>
        <family val="3"/>
        <charset val="128"/>
      </rPr>
      <t>し、対象組織の認定農用地における遊休農地発生防止のための保全管理を行う必要のある農用地の有無を確認。</t>
    </r>
    <rPh sb="1" eb="3">
      <t>ホゼン</t>
    </rPh>
    <rPh sb="3" eb="5">
      <t>カンリ</t>
    </rPh>
    <rPh sb="5" eb="7">
      <t>ジョウキョウ</t>
    </rPh>
    <rPh sb="8" eb="10">
      <t>カクニン</t>
    </rPh>
    <rPh sb="11" eb="13">
      <t>ショルイ</t>
    </rPh>
    <rPh sb="13" eb="14">
      <t>ジョウ</t>
    </rPh>
    <rPh sb="15" eb="17">
      <t>カクニン</t>
    </rPh>
    <rPh sb="20" eb="22">
      <t>カクニン</t>
    </rPh>
    <rPh sb="22" eb="24">
      <t>ナイヨウ</t>
    </rPh>
    <rPh sb="27" eb="29">
      <t>ユウキュウ</t>
    </rPh>
    <rPh sb="29" eb="31">
      <t>ノウチ</t>
    </rPh>
    <rPh sb="32" eb="33">
      <t>カン</t>
    </rPh>
    <rPh sb="35" eb="37">
      <t>ソチ</t>
    </rPh>
    <rPh sb="38" eb="40">
      <t>ジョウキョウ</t>
    </rPh>
    <rPh sb="41" eb="42">
      <t>カン</t>
    </rPh>
    <rPh sb="44" eb="46">
      <t>チョウサ</t>
    </rPh>
    <rPh sb="46" eb="48">
      <t>ケッカ</t>
    </rPh>
    <rPh sb="48" eb="49">
      <t>トウ</t>
    </rPh>
    <rPh sb="50" eb="52">
      <t>カツヨウ</t>
    </rPh>
    <rPh sb="54" eb="56">
      <t>タイショウ</t>
    </rPh>
    <rPh sb="56" eb="58">
      <t>ソシキ</t>
    </rPh>
    <rPh sb="59" eb="61">
      <t>ニンテイ</t>
    </rPh>
    <rPh sb="68" eb="72">
      <t>ユウキュウノウチ</t>
    </rPh>
    <rPh sb="87" eb="89">
      <t>ヒツヨウ</t>
    </rPh>
    <phoneticPr fontId="5"/>
  </si>
  <si>
    <t>P列に○がついている項目のみを抽出</t>
    <rPh sb="1" eb="2">
      <t>レツ</t>
    </rPh>
    <rPh sb="10" eb="12">
      <t>コウモク</t>
    </rPh>
    <rPh sb="15" eb="17">
      <t>チュウシュツ</t>
    </rPh>
    <phoneticPr fontId="5"/>
  </si>
  <si>
    <t>○○・・・・・・活動組織</t>
    <rPh sb="8" eb="10">
      <t>カツドウ</t>
    </rPh>
    <rPh sb="10" eb="12">
      <t>ソシキ</t>
    </rPh>
    <phoneticPr fontId="5"/>
  </si>
  <si>
    <t>Q.チェック</t>
    <phoneticPr fontId="5"/>
  </si>
  <si>
    <t>☑</t>
    <phoneticPr fontId="5"/>
  </si>
  <si>
    <t>□</t>
    <phoneticPr fontId="5"/>
  </si>
  <si>
    <t>○取組状況に応じた減額後（計算シート）</t>
    <rPh sb="1" eb="3">
      <t>トリクミ</t>
    </rPh>
    <rPh sb="3" eb="5">
      <t>ジョウキョウ</t>
    </rPh>
    <rPh sb="6" eb="7">
      <t>オウ</t>
    </rPh>
    <rPh sb="9" eb="11">
      <t>ゲンガク</t>
    </rPh>
    <rPh sb="11" eb="12">
      <t>ゴ</t>
    </rPh>
    <rPh sb="13" eb="15">
      <t>ケイサン</t>
    </rPh>
    <phoneticPr fontId="5"/>
  </si>
  <si>
    <t>加算</t>
    <rPh sb="0" eb="2">
      <t>カサン</t>
    </rPh>
    <phoneticPr fontId="5"/>
  </si>
  <si>
    <t>条件分岐（別紙１活動計画書で選択）</t>
    <rPh sb="0" eb="4">
      <t>ジョウケンブンキ</t>
    </rPh>
    <rPh sb="5" eb="7">
      <t>ベッシ</t>
    </rPh>
    <rPh sb="8" eb="10">
      <t>カツドウ</t>
    </rPh>
    <rPh sb="10" eb="13">
      <t>ケイカクショ</t>
    </rPh>
    <rPh sb="14" eb="16">
      <t>センタク</t>
    </rPh>
    <phoneticPr fontId="5"/>
  </si>
  <si>
    <t>農用地等</t>
    <rPh sb="0" eb="3">
      <t>ノウヨウチ</t>
    </rPh>
    <rPh sb="3" eb="4">
      <t>トウ</t>
    </rPh>
    <phoneticPr fontId="5"/>
  </si>
  <si>
    <t>101　農用地の補修</t>
    <rPh sb="4" eb="7">
      <t>ノウヨウチ</t>
    </rPh>
    <rPh sb="8" eb="10">
      <t>ホシュウ</t>
    </rPh>
    <phoneticPr fontId="5"/>
  </si>
  <si>
    <t>102　用水施設の補修</t>
    <rPh sb="4" eb="8">
      <t>ヨウスイシセツ</t>
    </rPh>
    <rPh sb="9" eb="11">
      <t>ホシュウ</t>
    </rPh>
    <phoneticPr fontId="5"/>
  </si>
  <si>
    <t>103　用水施設の更新等</t>
    <rPh sb="4" eb="8">
      <t>ヨウスイシセツ</t>
    </rPh>
    <rPh sb="9" eb="12">
      <t>コウシントウ</t>
    </rPh>
    <phoneticPr fontId="5"/>
  </si>
  <si>
    <t>実践活動</t>
    <rPh sb="0" eb="4">
      <t>ジッセンカツドウ</t>
    </rPh>
    <phoneticPr fontId="5"/>
  </si>
  <si>
    <t>102　用水施設の補修</t>
    <rPh sb="4" eb="6">
      <t>ヨウスイ</t>
    </rPh>
    <rPh sb="6" eb="8">
      <t>シセツ</t>
    </rPh>
    <rPh sb="9" eb="11">
      <t>ホシュウ</t>
    </rPh>
    <phoneticPr fontId="5"/>
  </si>
  <si>
    <t>農用地等</t>
    <rPh sb="0" eb="4">
      <t>ノウヨウチトウ</t>
    </rPh>
    <phoneticPr fontId="5"/>
  </si>
  <si>
    <t>農用地の補修</t>
    <rPh sb="0" eb="3">
      <t>ノウヨウチ</t>
    </rPh>
    <rPh sb="4" eb="6">
      <t>ホシュウ</t>
    </rPh>
    <phoneticPr fontId="5"/>
  </si>
  <si>
    <t>用水施設の補修</t>
    <rPh sb="0" eb="2">
      <t>ヨウスイ</t>
    </rPh>
    <rPh sb="2" eb="4">
      <t>シセツ</t>
    </rPh>
    <rPh sb="5" eb="7">
      <t>ホシュウ</t>
    </rPh>
    <phoneticPr fontId="5"/>
  </si>
  <si>
    <t>用水施設の更新等</t>
    <rPh sb="0" eb="2">
      <t>ヨウスイ</t>
    </rPh>
    <rPh sb="2" eb="4">
      <t>シセツ</t>
    </rPh>
    <rPh sb="5" eb="7">
      <t>コウシン</t>
    </rPh>
    <rPh sb="7" eb="8">
      <t>トウ</t>
    </rPh>
    <phoneticPr fontId="5"/>
  </si>
  <si>
    <t>安全施設の適正管理</t>
    <rPh sb="0" eb="2">
      <t>アンゼン</t>
    </rPh>
    <rPh sb="2" eb="4">
      <t>シセツ</t>
    </rPh>
    <rPh sb="5" eb="7">
      <t>テキセイ</t>
    </rPh>
    <rPh sb="7" eb="9">
      <t>カンリ</t>
    </rPh>
    <phoneticPr fontId="5"/>
  </si>
  <si>
    <t>空気弁、仕切弁等の補修</t>
    <rPh sb="0" eb="2">
      <t>クウキ</t>
    </rPh>
    <rPh sb="2" eb="3">
      <t>ベン</t>
    </rPh>
    <rPh sb="4" eb="7">
      <t>シキリベン</t>
    </rPh>
    <rPh sb="7" eb="8">
      <t>トウ</t>
    </rPh>
    <rPh sb="9" eb="11">
      <t>ホシュウ</t>
    </rPh>
    <phoneticPr fontId="5"/>
  </si>
  <si>
    <t>維持管理施設の補修</t>
    <rPh sb="0" eb="2">
      <t>イジ</t>
    </rPh>
    <rPh sb="2" eb="4">
      <t>カンリ</t>
    </rPh>
    <rPh sb="4" eb="6">
      <t>シセツ</t>
    </rPh>
    <rPh sb="7" eb="9">
      <t>ホシュウ</t>
    </rPh>
    <phoneticPr fontId="5"/>
  </si>
  <si>
    <t>水路の浚渫</t>
    <rPh sb="0" eb="2">
      <t>スイロ</t>
    </rPh>
    <rPh sb="3" eb="5">
      <t>シュンセツ</t>
    </rPh>
    <phoneticPr fontId="5"/>
  </si>
  <si>
    <t>空気弁、仕切弁等の更新</t>
    <rPh sb="0" eb="2">
      <t>クウキ</t>
    </rPh>
    <rPh sb="2" eb="3">
      <t>ベン</t>
    </rPh>
    <rPh sb="4" eb="7">
      <t>シキリベン</t>
    </rPh>
    <rPh sb="7" eb="8">
      <t>トウ</t>
    </rPh>
    <rPh sb="9" eb="11">
      <t>コウシン</t>
    </rPh>
    <phoneticPr fontId="5"/>
  </si>
  <si>
    <t>維持管理施設の設置</t>
    <rPh sb="0" eb="2">
      <t>イジ</t>
    </rPh>
    <rPh sb="2" eb="4">
      <t>カンリ</t>
    </rPh>
    <rPh sb="4" eb="6">
      <t>シセツ</t>
    </rPh>
    <rPh sb="7" eb="9">
      <t>セッチ</t>
    </rPh>
    <phoneticPr fontId="5"/>
  </si>
  <si>
    <t>共同モノレールにおけるレールの補修</t>
    <rPh sb="0" eb="2">
      <t>キョウドウ</t>
    </rPh>
    <rPh sb="15" eb="17">
      <t>ホシュウ</t>
    </rPh>
    <phoneticPr fontId="5"/>
  </si>
  <si>
    <t>共同モノレールにおけるレールの更新</t>
    <rPh sb="0" eb="2">
      <t>キョウドウ</t>
    </rPh>
    <rPh sb="15" eb="17">
      <t>コウシン</t>
    </rPh>
    <phoneticPr fontId="5"/>
  </si>
  <si>
    <t>ため池の浚渫</t>
    <rPh sb="2" eb="3">
      <t>イケ</t>
    </rPh>
    <rPh sb="4" eb="6">
      <t>シュンセツ</t>
    </rPh>
    <phoneticPr fontId="5"/>
  </si>
  <si>
    <t>農地法面の補修</t>
    <rPh sb="0" eb="2">
      <t>ノウチ</t>
    </rPh>
    <rPh sb="2" eb="4">
      <t>ノリメン</t>
    </rPh>
    <rPh sb="5" eb="7">
      <t>ホシュウ</t>
    </rPh>
    <phoneticPr fontId="5"/>
  </si>
  <si>
    <t>用水施設の補修</t>
    <phoneticPr fontId="5"/>
  </si>
  <si>
    <t>給水施設の補修</t>
    <rPh sb="0" eb="2">
      <t>キュウスイ</t>
    </rPh>
    <rPh sb="2" eb="4">
      <t>シセツ</t>
    </rPh>
    <rPh sb="5" eb="7">
      <t>ホシュウ</t>
    </rPh>
    <phoneticPr fontId="5"/>
  </si>
  <si>
    <t>用水施設の更新等</t>
    <phoneticPr fontId="5"/>
  </si>
  <si>
    <t>給水施設の更新</t>
    <rPh sb="0" eb="2">
      <t>キュウスイ</t>
    </rPh>
    <rPh sb="2" eb="4">
      <t>シセツ</t>
    </rPh>
    <rPh sb="5" eb="7">
      <t>コウシン</t>
    </rPh>
    <phoneticPr fontId="5"/>
  </si>
  <si>
    <t>愛媛県</t>
    <rPh sb="0" eb="3">
      <t>エヒメケン</t>
    </rPh>
    <phoneticPr fontId="5"/>
  </si>
  <si>
    <t>前年度持越金（農地維持・共同）</t>
    <rPh sb="0" eb="3">
      <t>ゼンネンド</t>
    </rPh>
    <rPh sb="3" eb="6">
      <t>モチコシキン</t>
    </rPh>
    <rPh sb="7" eb="9">
      <t>ノウチ</t>
    </rPh>
    <rPh sb="9" eb="11">
      <t>イジ</t>
    </rPh>
    <rPh sb="12" eb="14">
      <t>キョウドウ</t>
    </rPh>
    <phoneticPr fontId="5"/>
  </si>
  <si>
    <t>（農地維持・共同用）</t>
    <rPh sb="1" eb="3">
      <t>ノウチ</t>
    </rPh>
    <rPh sb="3" eb="5">
      <t>イジ</t>
    </rPh>
    <rPh sb="6" eb="8">
      <t>キョウドウ</t>
    </rPh>
    <rPh sb="8" eb="9">
      <t>ヨウ</t>
    </rPh>
    <phoneticPr fontId="5"/>
  </si>
  <si>
    <t>（長寿命化用）</t>
    <rPh sb="1" eb="5">
      <t>チョウジュミョウカ</t>
    </rPh>
    <rPh sb="5" eb="6">
      <t>ヨウ</t>
    </rPh>
    <phoneticPr fontId="5"/>
  </si>
  <si>
    <t>前年度持越金（長寿命化）</t>
    <rPh sb="0" eb="3">
      <t>ゼンネンド</t>
    </rPh>
    <rPh sb="3" eb="6">
      <t>モチコシキン</t>
    </rPh>
    <rPh sb="7" eb="11">
      <t>チョウジュミョウカ</t>
    </rPh>
    <phoneticPr fontId="5"/>
  </si>
  <si>
    <t>（農地維持・共同または1本化用）</t>
    <rPh sb="12" eb="14">
      <t>ポンカ</t>
    </rPh>
    <phoneticPr fontId="5"/>
  </si>
  <si>
    <t>（長寿命化用）</t>
    <rPh sb="1" eb="5">
      <t>チョウジュミョウカ</t>
    </rPh>
    <phoneticPr fontId="5"/>
  </si>
  <si>
    <t>役員確認日</t>
    <rPh sb="0" eb="2">
      <t>ヤクイン</t>
    </rPh>
    <rPh sb="2" eb="5">
      <t>カクニンビ</t>
    </rPh>
    <phoneticPr fontId="5"/>
  </si>
  <si>
    <t>総会予定日</t>
    <rPh sb="0" eb="2">
      <t>ソウカイ</t>
    </rPh>
    <rPh sb="2" eb="4">
      <t>ヨテイ</t>
    </rPh>
    <phoneticPr fontId="5"/>
  </si>
  <si>
    <t>令和　年　月　日</t>
    <rPh sb="0" eb="2">
      <t>レイワ</t>
    </rPh>
    <rPh sb="3" eb="4">
      <t>ネン</t>
    </rPh>
    <rPh sb="5" eb="6">
      <t>ガツ</t>
    </rPh>
    <rPh sb="7" eb="8">
      <t>ニチ</t>
    </rPh>
    <phoneticPr fontId="5"/>
  </si>
  <si>
    <t>○○市or○○町</t>
    <rPh sb="2" eb="3">
      <t>シ</t>
    </rPh>
    <rPh sb="7" eb="8">
      <t>チョウ</t>
    </rPh>
    <phoneticPr fontId="5"/>
  </si>
  <si>
    <t>○○市or○○町○○○</t>
    <rPh sb="2" eb="3">
      <t>シ</t>
    </rPh>
    <rPh sb="7" eb="8">
      <t>チョウ</t>
    </rPh>
    <phoneticPr fontId="5"/>
  </si>
  <si>
    <r>
      <t>鳥獣害防護柵</t>
    </r>
    <r>
      <rPr>
        <sz val="16"/>
        <color rgb="FF00B050"/>
        <rFont val="ＭＳ Ｐゴシック"/>
        <family val="3"/>
        <charset val="128"/>
        <scheme val="minor"/>
      </rPr>
      <t>等</t>
    </r>
    <r>
      <rPr>
        <sz val="16"/>
        <color theme="1"/>
        <rFont val="ＭＳ Ｐゴシック"/>
        <family val="3"/>
        <charset val="128"/>
        <scheme val="minor"/>
      </rPr>
      <t>の補修・設置</t>
    </r>
    <rPh sb="0" eb="2">
      <t>チョウジュウ</t>
    </rPh>
    <rPh sb="2" eb="3">
      <t>ガイ</t>
    </rPh>
    <rPh sb="3" eb="6">
      <t>ボウゴサク</t>
    </rPh>
    <rPh sb="6" eb="7">
      <t>トウ</t>
    </rPh>
    <rPh sb="8" eb="10">
      <t>ホシュウ</t>
    </rPh>
    <rPh sb="11" eb="13">
      <t>セッチ</t>
    </rPh>
    <phoneticPr fontId="5"/>
  </si>
  <si>
    <r>
      <rPr>
        <b/>
        <sz val="11"/>
        <color rgb="FF00B050"/>
        <rFont val="メイリオ"/>
        <family val="3"/>
        <charset val="128"/>
      </rPr>
      <t>10割、7.5割単価が混在する場合は</t>
    </r>
    <r>
      <rPr>
        <sz val="11"/>
        <color theme="1"/>
        <rFont val="メイリオ"/>
        <family val="3"/>
        <charset val="128"/>
      </rPr>
      <t>○印を</t>
    </r>
    <r>
      <rPr>
        <b/>
        <sz val="11"/>
        <color rgb="FF00B050"/>
        <rFont val="メイリオ"/>
        <family val="3"/>
        <charset val="128"/>
      </rPr>
      <t>→</t>
    </r>
    <rPh sb="2" eb="3">
      <t>ワリ</t>
    </rPh>
    <rPh sb="7" eb="8">
      <t>ワリ</t>
    </rPh>
    <rPh sb="8" eb="10">
      <t>タンカ</t>
    </rPh>
    <rPh sb="11" eb="13">
      <t>コンザイ</t>
    </rPh>
    <rPh sb="15" eb="17">
      <t>バアイ</t>
    </rPh>
    <rPh sb="19" eb="20">
      <t>シルシ</t>
    </rPh>
    <phoneticPr fontId="5"/>
  </si>
  <si>
    <t>「7.5割単価&amp;5/6」</t>
    <rPh sb="4" eb="5">
      <t>ワリ</t>
    </rPh>
    <rPh sb="5" eb="7">
      <t>タンカ</t>
    </rPh>
    <phoneticPr fontId="5"/>
  </si>
  <si>
    <t>「7.5割単価」</t>
    <rPh sb="4" eb="5">
      <t>ワリ</t>
    </rPh>
    <rPh sb="5" eb="7">
      <t>タンカ</t>
    </rPh>
    <phoneticPr fontId="5"/>
  </si>
  <si>
    <t>「10割単価＆5/6」</t>
    <rPh sb="3" eb="4">
      <t>ワリ</t>
    </rPh>
    <rPh sb="4" eb="6">
      <t>タンカ</t>
    </rPh>
    <phoneticPr fontId="5"/>
  </si>
  <si>
    <t>「10割単価」</t>
    <rPh sb="3" eb="4">
      <t>ワリ</t>
    </rPh>
    <rPh sb="4" eb="6">
      <t>タンカ</t>
    </rPh>
    <phoneticPr fontId="5"/>
  </si>
  <si>
    <t>↓</t>
    <phoneticPr fontId="5"/>
  </si>
  <si>
    <t>総代制の場合はこちらより</t>
    <rPh sb="0" eb="3">
      <t>ソウダイセイ</t>
    </rPh>
    <rPh sb="4" eb="6">
      <t>バアイ</t>
    </rPh>
    <phoneticPr fontId="5"/>
  </si>
  <si>
    <r>
      <rPr>
        <b/>
        <sz val="11"/>
        <color rgb="FFFF0000"/>
        <rFont val="ＭＳ Ｐゴシック"/>
        <family val="3"/>
        <charset val="128"/>
      </rPr>
      <t>農地維持のみ</t>
    </r>
    <r>
      <rPr>
        <sz val="11"/>
        <color theme="1"/>
        <rFont val="ＭＳ Ｐゴシック"/>
        <family val="3"/>
        <charset val="128"/>
      </rPr>
      <t>で実施す</t>
    </r>
    <r>
      <rPr>
        <sz val="11"/>
        <rFont val="ＭＳ Ｐゴシック"/>
        <family val="3"/>
        <charset val="128"/>
      </rPr>
      <t>る場合</t>
    </r>
    <rPh sb="0" eb="4">
      <t>ノウチイジ</t>
    </rPh>
    <rPh sb="7" eb="9">
      <t>ジッシ</t>
    </rPh>
    <rPh sb="11" eb="13">
      <t>バアイ</t>
    </rPh>
    <phoneticPr fontId="5"/>
  </si>
  <si>
    <r>
      <rPr>
        <b/>
        <sz val="11"/>
        <color rgb="FFFF0000"/>
        <rFont val="ＭＳ Ｐゴシック"/>
        <family val="3"/>
        <charset val="128"/>
      </rPr>
      <t>農地維持+共同</t>
    </r>
    <r>
      <rPr>
        <sz val="11"/>
        <color theme="1"/>
        <rFont val="ＭＳ Ｐゴシック"/>
        <family val="3"/>
        <charset val="128"/>
      </rPr>
      <t>で実施す</t>
    </r>
    <r>
      <rPr>
        <sz val="11"/>
        <rFont val="ＭＳ Ｐゴシック"/>
        <family val="3"/>
        <charset val="128"/>
      </rPr>
      <t>る場合</t>
    </r>
    <rPh sb="0" eb="4">
      <t>ノウチイジ</t>
    </rPh>
    <rPh sb="5" eb="7">
      <t>キョウドウ</t>
    </rPh>
    <rPh sb="8" eb="10">
      <t>ジッシ</t>
    </rPh>
    <rPh sb="12" eb="14">
      <t>バアイ</t>
    </rPh>
    <phoneticPr fontId="5"/>
  </si>
  <si>
    <r>
      <rPr>
        <b/>
        <sz val="11"/>
        <color rgb="FFFF0000"/>
        <rFont val="ＭＳ Ｐゴシック"/>
        <family val="3"/>
        <charset val="128"/>
      </rPr>
      <t>農地維持+共同+長寿命化</t>
    </r>
    <r>
      <rPr>
        <sz val="11"/>
        <color theme="1"/>
        <rFont val="ＭＳ Ｐゴシック"/>
        <family val="3"/>
        <charset val="128"/>
      </rPr>
      <t>で実施する</t>
    </r>
    <r>
      <rPr>
        <sz val="11"/>
        <rFont val="ＭＳ Ｐゴシック"/>
        <family val="3"/>
        <charset val="128"/>
      </rPr>
      <t>場合</t>
    </r>
    <rPh sb="0" eb="4">
      <t>ノウチイジ</t>
    </rPh>
    <rPh sb="5" eb="7">
      <t>キョウドウ</t>
    </rPh>
    <rPh sb="8" eb="12">
      <t>チョウジュミョウカ</t>
    </rPh>
    <rPh sb="13" eb="15">
      <t>ジッシ</t>
    </rPh>
    <rPh sb="17" eb="19">
      <t>バアイ</t>
    </rPh>
    <phoneticPr fontId="5"/>
  </si>
  <si>
    <r>
      <rPr>
        <b/>
        <sz val="11"/>
        <color rgb="FFFF0000"/>
        <rFont val="ＭＳ Ｐゴシック"/>
        <family val="3"/>
        <charset val="128"/>
      </rPr>
      <t>農地維持+長寿命化</t>
    </r>
    <r>
      <rPr>
        <sz val="11"/>
        <color theme="1"/>
        <rFont val="ＭＳ Ｐゴシック"/>
        <family val="3"/>
        <charset val="128"/>
      </rPr>
      <t>で実施する</t>
    </r>
    <r>
      <rPr>
        <sz val="11"/>
        <rFont val="ＭＳ Ｐゴシック"/>
        <family val="3"/>
        <charset val="128"/>
      </rPr>
      <t>場合</t>
    </r>
    <rPh sb="0" eb="4">
      <t>ノウチイジ</t>
    </rPh>
    <rPh sb="5" eb="9">
      <t>チョウジュミョウカ</t>
    </rPh>
    <rPh sb="10" eb="12">
      <t>ジッシ</t>
    </rPh>
    <rPh sb="14" eb="16">
      <t>バアイ</t>
    </rPh>
    <phoneticPr fontId="5"/>
  </si>
  <si>
    <r>
      <rPr>
        <b/>
        <sz val="22"/>
        <rFont val="ＭＳ Ｐゴシック"/>
        <family val="3"/>
        <charset val="128"/>
      </rPr>
      <t>該当する規約</t>
    </r>
    <r>
      <rPr>
        <sz val="18"/>
        <rFont val="ＭＳ Ｐゴシック"/>
        <family val="3"/>
        <charset val="128"/>
      </rPr>
      <t>を選択し、アイコンを</t>
    </r>
    <r>
      <rPr>
        <b/>
        <sz val="22"/>
        <rFont val="ＭＳ Ｐゴシック"/>
        <family val="3"/>
        <charset val="128"/>
      </rPr>
      <t>ダブルクリック</t>
    </r>
    <r>
      <rPr>
        <sz val="18"/>
        <rFont val="ＭＳ Ｐゴシック"/>
        <family val="3"/>
        <charset val="128"/>
      </rPr>
      <t>してください。</t>
    </r>
    <rPh sb="0" eb="2">
      <t>ガイトウ</t>
    </rPh>
    <rPh sb="4" eb="6">
      <t>キヤク</t>
    </rPh>
    <rPh sb="7" eb="9">
      <t>センタク</t>
    </rPh>
    <phoneticPr fontId="5"/>
  </si>
  <si>
    <t>　　　　　※　条文の「一部」または「全部」を削除することは行わないでください。</t>
    <rPh sb="7" eb="9">
      <t>ジョウブン</t>
    </rPh>
    <rPh sb="11" eb="13">
      <t>イチブ</t>
    </rPh>
    <rPh sb="18" eb="20">
      <t>ゼンブ</t>
    </rPh>
    <rPh sb="22" eb="24">
      <t>ゼンサクジョ</t>
    </rPh>
    <rPh sb="29" eb="30">
      <t>オコナ</t>
    </rPh>
    <phoneticPr fontId="5"/>
  </si>
  <si>
    <r>
      <t>ワードファイルが開きます。</t>
    </r>
    <r>
      <rPr>
        <b/>
        <sz val="22"/>
        <color theme="1"/>
        <rFont val="ＭＳ Ｐゴシック"/>
        <family val="3"/>
        <charset val="128"/>
      </rPr>
      <t>○印部分のみ</t>
    </r>
    <r>
      <rPr>
        <sz val="18"/>
        <rFont val="ＭＳ Ｐゴシック"/>
        <family val="3"/>
        <charset val="128"/>
      </rPr>
      <t>「数値・文言」に</t>
    </r>
    <r>
      <rPr>
        <sz val="22"/>
        <color theme="1"/>
        <rFont val="ＭＳ Ｐゴシック"/>
        <family val="3"/>
        <charset val="128"/>
      </rPr>
      <t>書き換え作成</t>
    </r>
    <r>
      <rPr>
        <sz val="18"/>
        <rFont val="ＭＳ Ｐゴシック"/>
        <family val="3"/>
        <charset val="128"/>
      </rPr>
      <t>し、</t>
    </r>
    <r>
      <rPr>
        <b/>
        <sz val="22"/>
        <color rgb="FFFF0000"/>
        <rFont val="ＭＳ Ｐゴシック"/>
        <family val="3"/>
        <charset val="128"/>
      </rPr>
      <t>作成完了後は、当該ワードファイルを上書き保存</t>
    </r>
    <r>
      <rPr>
        <sz val="18"/>
        <rFont val="ＭＳ Ｐゴシック"/>
        <family val="3"/>
        <charset val="128"/>
      </rPr>
      <t>してください。</t>
    </r>
    <rPh sb="8" eb="9">
      <t>ヒラ</t>
    </rPh>
    <rPh sb="14" eb="15">
      <t>シルシ</t>
    </rPh>
    <rPh sb="15" eb="17">
      <t>ブブン</t>
    </rPh>
    <rPh sb="20" eb="22">
      <t>スウチ</t>
    </rPh>
    <rPh sb="23" eb="25">
      <t>モンゴン</t>
    </rPh>
    <rPh sb="27" eb="28">
      <t>カ</t>
    </rPh>
    <rPh sb="29" eb="30">
      <t>カ</t>
    </rPh>
    <rPh sb="31" eb="33">
      <t>サクセイ</t>
    </rPh>
    <rPh sb="35" eb="37">
      <t>サクセイ</t>
    </rPh>
    <rPh sb="37" eb="40">
      <t>カンリョウゴ</t>
    </rPh>
    <rPh sb="42" eb="44">
      <t>トウガイ</t>
    </rPh>
    <rPh sb="52" eb="54">
      <t>ウワガ</t>
    </rPh>
    <rPh sb="55" eb="57">
      <t>ホゾン</t>
    </rPh>
    <phoneticPr fontId="5"/>
  </si>
  <si>
    <t>58-2 広域活動組織における活動支援班の設置及び活動の実施</t>
    <phoneticPr fontId="5"/>
  </si>
  <si>
    <t>58-3 水管理を通じた環境負荷低減活動の強化</t>
    <phoneticPr fontId="5"/>
  </si>
  <si>
    <t>令和7年度</t>
    <rPh sb="0" eb="2">
      <t>レイワ</t>
    </rPh>
    <rPh sb="3" eb="5">
      <t>ネンド</t>
    </rPh>
    <phoneticPr fontId="5"/>
  </si>
  <si>
    <t>【市町村】
シート用</t>
    <rPh sb="1" eb="4">
      <t>シチョウソン</t>
    </rPh>
    <rPh sb="9" eb="10">
      <t>ヨウ</t>
    </rPh>
    <phoneticPr fontId="5"/>
  </si>
  <si>
    <t>また、「コンテンツの有効化」という選択ボタンが表示されない場合には、以下のとおり対応してください。（エクセルのバージョンによって、画面が異なる場合があります。）</t>
    <rPh sb="10" eb="12">
      <t>ユウコウ</t>
    </rPh>
    <rPh sb="12" eb="13">
      <t>カ</t>
    </rPh>
    <rPh sb="17" eb="19">
      <t>センタク</t>
    </rPh>
    <rPh sb="23" eb="25">
      <t>ヒョウジ</t>
    </rPh>
    <rPh sb="29" eb="31">
      <t>バアイ</t>
    </rPh>
    <rPh sb="34" eb="36">
      <t>イカ</t>
    </rPh>
    <rPh sb="40" eb="42">
      <t>タイオウ</t>
    </rPh>
    <rPh sb="65" eb="67">
      <t>ガメン</t>
    </rPh>
    <rPh sb="68" eb="69">
      <t>コト</t>
    </rPh>
    <rPh sb="71" eb="73">
      <t>バアイ</t>
    </rPh>
    <phoneticPr fontId="5"/>
  </si>
  <si>
    <t>①ファイルのオプションをクリックする。
②「リボンのユーザー設定」で、「開発」に☑を入れて「OK」をクリックする。
③②の操作をすると「開発」のタブが表れるため、「開発」をクリックし、「マクロのセキュリティ」をクリックする。
④「警告して、VBAマクロを無効にする」を選択して「OK」をクリックする。</t>
    <rPh sb="30" eb="32">
      <t>セッテイ</t>
    </rPh>
    <rPh sb="36" eb="38">
      <t>カイハツ</t>
    </rPh>
    <rPh sb="42" eb="43">
      <t>イ</t>
    </rPh>
    <rPh sb="61" eb="63">
      <t>ソウサ</t>
    </rPh>
    <rPh sb="68" eb="70">
      <t>カイハツ</t>
    </rPh>
    <rPh sb="75" eb="76">
      <t>アラワ</t>
    </rPh>
    <rPh sb="82" eb="84">
      <t>カイハツ</t>
    </rPh>
    <rPh sb="115" eb="117">
      <t>ケイコク</t>
    </rPh>
    <rPh sb="127" eb="129">
      <t>ムコウ</t>
    </rPh>
    <rPh sb="134" eb="136">
      <t>センタク</t>
    </rPh>
    <phoneticPr fontId="5"/>
  </si>
  <si>
    <t>令和8年　月　日</t>
    <rPh sb="0" eb="2">
      <t>レイワ</t>
    </rPh>
    <rPh sb="3" eb="4">
      <t>ネン</t>
    </rPh>
    <rPh sb="5" eb="6">
      <t>ガツ</t>
    </rPh>
    <rPh sb="7" eb="8">
      <t>ニチ</t>
    </rPh>
    <phoneticPr fontId="5"/>
  </si>
  <si>
    <t>令和8</t>
    <rPh sb="0" eb="2">
      <t>レイワ</t>
    </rPh>
    <phoneticPr fontId="5"/>
  </si>
  <si>
    <t>＜令和8年度　収支実績　　令和○年○月○日現在＞</t>
    <rPh sb="1" eb="3">
      <t>レイワ</t>
    </rPh>
    <rPh sb="4" eb="6">
      <t>ネンド</t>
    </rPh>
    <rPh sb="7" eb="9">
      <t>シュウシ</t>
    </rPh>
    <rPh sb="9" eb="11">
      <t>ジッセキ</t>
    </rPh>
    <rPh sb="13" eb="15">
      <t>レイワ</t>
    </rPh>
    <rPh sb="16" eb="17">
      <t>ネン</t>
    </rPh>
    <rPh sb="18" eb="19">
      <t>ツキ</t>
    </rPh>
    <rPh sb="20" eb="21">
      <t>ニチ</t>
    </rPh>
    <rPh sb="21" eb="23">
      <t>ゲンザイ</t>
    </rPh>
    <phoneticPr fontId="5"/>
  </si>
  <si>
    <t>令和○年○月○日</t>
    <rPh sb="0" eb="2">
      <t>レイワ</t>
    </rPh>
    <rPh sb="3" eb="4">
      <t>ネン</t>
    </rPh>
    <rPh sb="5" eb="6">
      <t>ガツ</t>
    </rPh>
    <rPh sb="7" eb="8">
      <t>ニチ</t>
    </rPh>
    <phoneticPr fontId="5"/>
  </si>
  <si>
    <t>8年度</t>
    <rPh sb="1" eb="3">
      <t>ネンド</t>
    </rPh>
    <phoneticPr fontId="5"/>
  </si>
  <si>
    <t>多面的機能支払交付金　「みどりチェック」チェックシート</t>
    <rPh sb="0" eb="3">
      <t>タメンテキ</t>
    </rPh>
    <rPh sb="3" eb="5">
      <t>キノウ</t>
    </rPh>
    <rPh sb="5" eb="7">
      <t>シハラ</t>
    </rPh>
    <rPh sb="7" eb="10">
      <t>コウフキン</t>
    </rPh>
    <phoneticPr fontId="70"/>
  </si>
  <si>
    <t>○○活動組織</t>
    <rPh sb="0" eb="6">
      <t>マルマルカツドウソシキ</t>
    </rPh>
    <phoneticPr fontId="5"/>
  </si>
  <si>
    <t>多面支払（※2）の活動で農薬を使った除草や害虫駆除等を行う場合や「環境負荷低減の取組への支援」（※１）の交付を受ける場合</t>
    <rPh sb="0" eb="4">
      <t>タメンシハライ</t>
    </rPh>
    <phoneticPr fontId="70"/>
  </si>
  <si>
    <t>⑨</t>
    <phoneticPr fontId="5"/>
  </si>
  <si>
    <t>活動組織又は広域活動組織で作業機械等を所有している場合</t>
    <phoneticPr fontId="5"/>
  </si>
  <si>
    <t>⑥</t>
    <phoneticPr fontId="5"/>
  </si>
  <si>
    <t>注１　申請時は該当する全ての項目の「します」の□にチェックし、報告時（活動期間の最終年度）は
　実施した内容を踏まえ、該当する全ての項目の「しました」の□にチェックしてください。
注２　記載内容に該当しない場合は「（該当しない　□）」にチェックしてください。この場合、
　当該項目の申請時・報告時のチェックは不要です。
注３　⑪の関係法令の遵守の対象となる法令は、肥料の品質の確保等に関する法律（昭和25年法律第127号）、
　農薬取締法（昭和23年 法律第82号）、廃棄物の処理及び清掃に関する法律（昭和45年法律第137号）及び
　労働安全衛生法（昭和47年法律第57号）並びにこれらの法律に基づく命令とします。
※１　多面的機能支払交付金実施要綱別紙２の第６の２の（１）のウのdの活動をいう。
※２　便宜上、多面的機能支払交付金のことを「多面支払」と表記する。</t>
    <rPh sb="160" eb="161">
      <t>チュウ</t>
    </rPh>
    <rPh sb="264" eb="265">
      <t>オヨ</t>
    </rPh>
    <phoneticPr fontId="5"/>
  </si>
  <si>
    <r>
      <t xml:space="preserve">農業の有する多面的機能の発揮の促進に関する活動計画書
</t>
    </r>
    <r>
      <rPr>
        <sz val="11"/>
        <rFont val="メイリオ"/>
        <family val="3"/>
        <charset val="128"/>
      </rPr>
      <t>（多面的機能支払に係る活動計画書）</t>
    </r>
    <rPh sb="28" eb="31">
      <t>タメンテキ</t>
    </rPh>
    <rPh sb="31" eb="33">
      <t>キノウ</t>
    </rPh>
    <rPh sb="33" eb="35">
      <t>シハライ</t>
    </rPh>
    <rPh sb="36" eb="37">
      <t>カカ</t>
    </rPh>
    <rPh sb="38" eb="40">
      <t>カツドウ</t>
    </rPh>
    <rPh sb="40" eb="43">
      <t>ケイカクショ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</si>
</sst>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3">
    <numFmt numFmtId="176" formatCode="&quot;平成&quot;0&quot;年度&quot;"/>
    <numFmt numFmtId="177" formatCode="&quot;平成 &quot;#&quot; 年度&quot;"/>
    <numFmt numFmtId="178" formatCode="#&quot; 年&quot;"/>
    <numFmt numFmtId="179" formatCode="0.0"/>
    <numFmt numFmtId="180" formatCode="&quot;(&quot;#,###&quot; a )&quot;;\-#,###;&quot;&quot;;@"/>
    <numFmt numFmtId="181" formatCode="#,###&quot; a&quot;"/>
    <numFmt numFmtId="182" formatCode="#,###,###&quot;a&quot;"/>
    <numFmt numFmtId="183" formatCode="#,###&quot;円&quot;"/>
    <numFmt numFmtId="184" formatCode="&quot;(&quot;#,###&quot; 円 )&quot;;\-#,###;&quot;&quot;;@"/>
    <numFmt numFmtId="185" formatCode="##,###,###&quot; a&quot;"/>
    <numFmt numFmtId="186" formatCode="#,##0_);[Red]\(#,##0\)"/>
    <numFmt numFmtId="187" formatCode="&quot;(&quot;#,##0.0&quot; km)&quot;;\-#,##0.0;&quot;&quot;;@"/>
    <numFmt numFmtId="188" formatCode="&quot;(&quot;#,###&quot; 箇所 )&quot;;\-#,###;&quot;&quot;;@"/>
    <numFmt numFmtId="189" formatCode="###,##0.0&quot; km&quot;;\-###,##0.0&quot;km&quot;;&quot;km&quot;;&quot;km&quot;"/>
    <numFmt numFmtId="190" formatCode="#&quot;　箇&quot;&quot;所&quot;"/>
    <numFmt numFmtId="191" formatCode="#,###&quot;a&quot;"/>
    <numFmt numFmtId="192" formatCode="&quot;(&quot;#,###&quot;)&quot;;\-#,###;&quot;&quot;;@"/>
    <numFmt numFmtId="193" formatCode="#,###&quot; 円/10a&quot;"/>
    <numFmt numFmtId="194" formatCode="&quot;(&quot;#,##0.00&quot; a )&quot;;\-#,###;&quot;&quot;;@"/>
    <numFmt numFmtId="195" formatCode="#,###,##0&quot;a&quot;"/>
    <numFmt numFmtId="196" formatCode="#,###;\-#,###;&quot;&quot;;@"/>
    <numFmt numFmtId="197" formatCode="#,##0_ "/>
    <numFmt numFmtId="198" formatCode="#,###&quot; 円/a&quot;"/>
    <numFmt numFmtId="199" formatCode="#&quot;集落&quot;"/>
    <numFmt numFmtId="200" formatCode="0.00_);[Red]\(0.00\)"/>
    <numFmt numFmtId="201" formatCode="###,###,###&quot;a&quot;"/>
    <numFmt numFmtId="202" formatCode="#&quot;人&quot;"/>
    <numFmt numFmtId="203" formatCode="#&quot;団体&quot;"/>
    <numFmt numFmtId="204" formatCode="#&quot;人・団体&quot;"/>
    <numFmt numFmtId="205" formatCode="0.000"/>
    <numFmt numFmtId="206" formatCode="#,###&quot; 円/年・組織&quot;"/>
    <numFmt numFmtId="207" formatCode="#"/>
    <numFmt numFmtId="208" formatCode="General;;"/>
    <numFmt numFmtId="209" formatCode="[$-411]ggge&quot;年&quot;m&quot;月&quot;d&quot;日&quot;;@"/>
    <numFmt numFmtId="210" formatCode="0_);[Red]\(0\)"/>
    <numFmt numFmtId="211" formatCode="h&quot;時&quot;mm&quot;分&quot;;@"/>
    <numFmt numFmtId="212" formatCode="m&quot;月&quot;d&quot;日&quot;;@"/>
    <numFmt numFmtId="213" formatCode="@&quot;人&quot;"/>
    <numFmt numFmtId="214" formatCode="#0.0&quot;時間&quot;"/>
    <numFmt numFmtId="215" formatCode="m/d;@"/>
    <numFmt numFmtId="216" formatCode="#,##0&quot;人&quot;"/>
    <numFmt numFmtId="217" formatCode="#,##0;&quot;▲ &quot;#,##0"/>
    <numFmt numFmtId="218" formatCode=";;;@"/>
    <numFmt numFmtId="219" formatCode="#,##0.00_ "/>
    <numFmt numFmtId="220" formatCode="0.00_ "/>
    <numFmt numFmtId="221" formatCode="###,###,###,###,##0&quot;円&quot;;;"/>
    <numFmt numFmtId="222" formatCode="###,###,###,###,##0&quot;円&quot;"/>
    <numFmt numFmtId="223" formatCode="#0.0"/>
    <numFmt numFmtId="224" formatCode="#,###&quot;組織&quot;"/>
    <numFmt numFmtId="225" formatCode="#,##0.0;[Red]\-#,##0.0"/>
    <numFmt numFmtId="226" formatCode="\(#,##0\)"/>
    <numFmt numFmtId="227" formatCode="0_ "/>
    <numFmt numFmtId="228" formatCode="&quot;平成&quot;##&quot; 年度&quot;;\-#;&quot;&quot;;@"/>
    <numFmt numFmtId="229" formatCode="#&quot;人&quot;;;"/>
    <numFmt numFmtId="230" formatCode="[&lt;=999]000;[&lt;=9999]000\-00;000\-0000"/>
    <numFmt numFmtId="231" formatCode="#,###&quot; 円/広域活動組織&quot;"/>
    <numFmt numFmtId="232" formatCode="General&quot;人・団体&quot;"/>
    <numFmt numFmtId="233" formatCode="General&quot;時間&quot;"/>
    <numFmt numFmtId="234" formatCode="General&quot; a&quot;"/>
    <numFmt numFmtId="235" formatCode="#&quot; 集落&quot;"/>
    <numFmt numFmtId="236" formatCode="#,###,###&quot; a&quot;"/>
    <numFmt numFmtId="237" formatCode="&quot;令和&quot;##&quot;年度&quot;;\-#;&quot;&quot;;@"/>
    <numFmt numFmtId="238" formatCode="&quot;令和&quot;##&quot;年度&quot;;#;&quot;&quot;;@"/>
  </numFmts>
  <fonts count="1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4"/>
      <name val="メイリオ"/>
      <family val="3"/>
      <charset val="128"/>
    </font>
    <font>
      <sz val="14"/>
      <color rgb="FF000000"/>
      <name val="メイリオ"/>
      <family val="3"/>
      <charset val="128"/>
    </font>
    <font>
      <sz val="10"/>
      <name val="HG丸ｺﾞｼｯｸM-PRO"/>
      <family val="3"/>
      <charset val="128"/>
    </font>
    <font>
      <sz val="12"/>
      <name val="HG丸ｺﾞｼｯｸM-PRO"/>
      <family val="3"/>
      <charset val="128"/>
    </font>
    <font>
      <sz val="11"/>
      <name val="HG丸ｺﾞｼｯｸM-PRO"/>
      <family val="3"/>
      <charset val="128"/>
    </font>
    <font>
      <sz val="10"/>
      <name val="Meiryo UI"/>
      <family val="3"/>
      <charset val="128"/>
    </font>
    <font>
      <sz val="10"/>
      <color theme="1"/>
      <name val="Meiryo UI"/>
      <family val="3"/>
      <charset val="128"/>
    </font>
    <font>
      <sz val="11"/>
      <name val="Meiryo UI"/>
      <family val="3"/>
      <charset val="128"/>
    </font>
    <font>
      <sz val="9"/>
      <name val="Meiryo UI"/>
      <family val="3"/>
      <charset val="128"/>
    </font>
    <font>
      <i/>
      <sz val="11"/>
      <name val="メイリオ"/>
      <family val="3"/>
      <charset val="128"/>
    </font>
    <font>
      <i/>
      <sz val="10"/>
      <name val="メイリオ"/>
      <family val="3"/>
      <charset val="128"/>
    </font>
    <font>
      <sz val="8"/>
      <name val="メイリオ"/>
      <family val="3"/>
      <charset val="128"/>
    </font>
    <font>
      <sz val="9"/>
      <name val="HG丸ｺﾞｼｯｸM-PRO"/>
      <family val="3"/>
      <charset val="128"/>
    </font>
    <font>
      <b/>
      <sz val="16"/>
      <name val="ＭＳ 明朝"/>
      <family val="1"/>
      <charset val="128"/>
    </font>
    <font>
      <sz val="16"/>
      <name val="ＭＳ 明朝"/>
      <family val="1"/>
      <charset val="128"/>
    </font>
    <font>
      <sz val="14"/>
      <name val="ＭＳ 明朝"/>
      <family val="1"/>
      <charset val="128"/>
    </font>
    <font>
      <b/>
      <sz val="10"/>
      <color theme="0"/>
      <name val="メイリオ"/>
      <family val="3"/>
      <charset val="128"/>
    </font>
    <font>
      <b/>
      <i/>
      <sz val="11"/>
      <color theme="0"/>
      <name val="メイリオ"/>
      <family val="3"/>
      <charset val="128"/>
    </font>
    <font>
      <b/>
      <i/>
      <sz val="10"/>
      <color theme="0"/>
      <name val="メイリオ"/>
      <family val="3"/>
      <charset val="128"/>
    </font>
    <font>
      <i/>
      <sz val="8"/>
      <name val="メイリオ"/>
      <family val="3"/>
      <charset val="128"/>
    </font>
    <font>
      <sz val="9"/>
      <name val="メイリオ"/>
      <family val="3"/>
      <charset val="128"/>
    </font>
    <font>
      <u/>
      <sz val="10"/>
      <name val="HG丸ｺﾞｼｯｸM-PRO"/>
      <family val="3"/>
      <charset val="128"/>
    </font>
    <font>
      <sz val="10"/>
      <color rgb="FFFF0000"/>
      <name val="メイリオ"/>
      <family val="3"/>
      <charset val="128"/>
    </font>
    <font>
      <sz val="12"/>
      <name val="Meiryo UI"/>
      <family val="3"/>
      <charset val="128"/>
    </font>
    <font>
      <u/>
      <sz val="9"/>
      <name val="HG丸ｺﾞｼｯｸM-PRO"/>
      <family val="3"/>
      <charset val="128"/>
    </font>
    <font>
      <u/>
      <sz val="10"/>
      <name val="メイリオ"/>
      <family val="3"/>
      <charset val="128"/>
    </font>
    <font>
      <sz val="11"/>
      <color theme="1"/>
      <name val="ＭＳ Ｐゴシック"/>
      <family val="3"/>
      <charset val="128"/>
      <scheme val="minor"/>
    </font>
    <font>
      <sz val="10"/>
      <color theme="1"/>
      <name val="メイリオ"/>
      <family val="3"/>
      <charset val="128"/>
    </font>
    <font>
      <b/>
      <sz val="14"/>
      <name val="メイリオ"/>
      <family val="3"/>
      <charset val="128"/>
    </font>
    <font>
      <sz val="13"/>
      <name val="メイリオ"/>
      <family val="3"/>
      <charset val="128"/>
    </font>
    <font>
      <sz val="10"/>
      <color theme="1"/>
      <name val="ＭＳ ゴシック"/>
      <family val="3"/>
      <charset val="128"/>
    </font>
    <font>
      <b/>
      <sz val="14"/>
      <color theme="1"/>
      <name val="メイリオ"/>
      <family val="3"/>
      <charset val="128"/>
    </font>
    <font>
      <sz val="14"/>
      <color theme="1"/>
      <name val="メイリオ"/>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12"/>
      <color theme="1"/>
      <name val="Meiryo UI"/>
      <family val="3"/>
      <charset val="128"/>
    </font>
    <font>
      <sz val="16"/>
      <name val="メイリオ"/>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rgb="FFFF0000"/>
      <name val="メイリオ"/>
      <family val="3"/>
      <charset val="128"/>
    </font>
    <font>
      <sz val="9.5"/>
      <name val="HG丸ｺﾞｼｯｸM-PRO"/>
      <family val="3"/>
      <charset val="128"/>
    </font>
    <font>
      <u/>
      <sz val="10"/>
      <color theme="1"/>
      <name val="HG丸ｺﾞｼｯｸM-PRO"/>
      <family val="3"/>
      <charset val="128"/>
    </font>
    <font>
      <sz val="9"/>
      <color theme="1"/>
      <name val="HG丸ｺﾞｼｯｸM-PRO"/>
      <family val="3"/>
      <charset val="128"/>
    </font>
    <font>
      <sz val="9"/>
      <color theme="1"/>
      <name val="メイリオ"/>
      <family val="3"/>
      <charset val="128"/>
    </font>
    <font>
      <sz val="10"/>
      <color rgb="FFFF0000"/>
      <name val="Meiryo UI"/>
      <family val="3"/>
      <charset val="128"/>
    </font>
    <font>
      <sz val="10"/>
      <color indexed="10"/>
      <name val="Meiryo UI"/>
      <family val="3"/>
      <charset val="128"/>
    </font>
    <font>
      <sz val="10"/>
      <color indexed="10"/>
      <name val="HG丸ｺﾞｼｯｸM-PRO"/>
      <family val="3"/>
      <charset val="128"/>
    </font>
    <font>
      <sz val="11"/>
      <color rgb="FFFF0000"/>
      <name val="Meiryo UI"/>
      <family val="3"/>
      <charset val="128"/>
    </font>
    <font>
      <sz val="12"/>
      <name val="ＭＳ 明朝"/>
      <family val="1"/>
      <charset val="128"/>
    </font>
    <font>
      <sz val="12"/>
      <color theme="1"/>
      <name val="ＭＳ 明朝"/>
      <family val="1"/>
      <charset val="128"/>
    </font>
    <font>
      <sz val="12"/>
      <color rgb="FF000000"/>
      <name val="ＭＳ 明朝"/>
      <family val="1"/>
      <charset val="128"/>
    </font>
    <font>
      <b/>
      <sz val="12"/>
      <name val="ＭＳ 明朝"/>
      <family val="1"/>
      <charset val="128"/>
    </font>
    <font>
      <sz val="12"/>
      <color rgb="FFFF0000"/>
      <name val="ＭＳ 明朝"/>
      <family val="1"/>
      <charset val="128"/>
    </font>
    <font>
      <sz val="10"/>
      <color theme="1"/>
      <name val="ＭＳ 明朝"/>
      <family val="1"/>
      <charset val="128"/>
    </font>
    <font>
      <sz val="6"/>
      <name val="ＭＳ 明朝"/>
      <family val="1"/>
      <charset val="128"/>
    </font>
    <font>
      <u/>
      <sz val="12"/>
      <color theme="1"/>
      <name val="ＭＳ 明朝"/>
      <family val="1"/>
      <charset val="128"/>
    </font>
    <font>
      <sz val="12"/>
      <color indexed="8"/>
      <name val="ＭＳ 明朝"/>
      <family val="1"/>
      <charset val="128"/>
    </font>
    <font>
      <sz val="11"/>
      <color theme="1"/>
      <name val="ＭＳ 明朝"/>
      <family val="1"/>
      <charset val="128"/>
    </font>
    <font>
      <sz val="11"/>
      <color indexed="8"/>
      <name val="ＭＳ 明朝"/>
      <family val="1"/>
      <charset val="128"/>
    </font>
    <font>
      <sz val="6"/>
      <name val="ＭＳ Ｐゴシック"/>
      <family val="2"/>
      <charset val="128"/>
      <scheme val="minor"/>
    </font>
    <font>
      <sz val="11"/>
      <name val="ＭＳ 明朝"/>
      <family val="1"/>
      <charset val="128"/>
    </font>
    <font>
      <sz val="11"/>
      <color indexed="12"/>
      <name val="ＭＳ 明朝"/>
      <family val="1"/>
      <charset val="128"/>
    </font>
    <font>
      <sz val="11"/>
      <color rgb="FF0000FF"/>
      <name val="ＭＳ 明朝"/>
      <family val="1"/>
      <charset val="128"/>
    </font>
    <font>
      <sz val="10.5"/>
      <name val="ＭＳ 明朝"/>
      <family val="1"/>
      <charset val="128"/>
    </font>
    <font>
      <b/>
      <sz val="14"/>
      <name val="ＭＳ Ｐゴシック"/>
      <family val="3"/>
      <charset val="128"/>
    </font>
    <font>
      <b/>
      <sz val="11"/>
      <color theme="0"/>
      <name val="メイリオ"/>
      <family val="3"/>
      <charset val="128"/>
    </font>
    <font>
      <b/>
      <sz val="10"/>
      <name val="HG丸ｺﾞｼｯｸM-PRO"/>
      <family val="3"/>
      <charset val="128"/>
    </font>
    <font>
      <sz val="16"/>
      <color theme="1"/>
      <name val="ＭＳ Ｐゴシック"/>
      <family val="3"/>
      <charset val="128"/>
      <scheme val="minor"/>
    </font>
    <font>
      <sz val="16"/>
      <color theme="1"/>
      <name val="ＭＳ Ｐゴシック"/>
      <family val="3"/>
      <charset val="128"/>
    </font>
    <font>
      <sz val="14"/>
      <color theme="1"/>
      <name val="ＭＳ Ｐゴシック"/>
      <family val="3"/>
      <charset val="128"/>
    </font>
    <font>
      <sz val="10"/>
      <color theme="1"/>
      <name val="ＭＳ Ｐゴシック"/>
      <family val="3"/>
      <charset val="128"/>
    </font>
    <font>
      <sz val="14"/>
      <color theme="1"/>
      <name val="ＭＳ Ｐゴシック"/>
      <family val="3"/>
      <charset val="128"/>
      <scheme val="minor"/>
    </font>
    <font>
      <sz val="11"/>
      <color theme="1"/>
      <name val="ＭＳ Ｐゴシック"/>
      <family val="3"/>
      <charset val="128"/>
    </font>
    <font>
      <b/>
      <sz val="24"/>
      <color theme="1"/>
      <name val="ＭＳ Ｐゴシック"/>
      <family val="3"/>
      <charset val="128"/>
      <scheme val="minor"/>
    </font>
    <font>
      <sz val="6"/>
      <name val="ＭＳ ゴシック"/>
      <family val="3"/>
      <charset val="128"/>
    </font>
    <font>
      <b/>
      <sz val="11"/>
      <name val="メイリオ"/>
      <family val="3"/>
      <charset val="128"/>
    </font>
    <font>
      <b/>
      <sz val="9"/>
      <color theme="0"/>
      <name val="メイリオ"/>
      <family val="3"/>
      <charset val="128"/>
    </font>
    <font>
      <i/>
      <sz val="10.5"/>
      <name val="メイリオ"/>
      <family val="3"/>
      <charset val="128"/>
    </font>
    <font>
      <sz val="11"/>
      <color theme="1"/>
      <name val="ＭＳ Ｐゴシック"/>
      <family val="2"/>
      <scheme val="minor"/>
    </font>
    <font>
      <sz val="14"/>
      <name val="Meiryo UI"/>
      <family val="3"/>
      <charset val="128"/>
    </font>
    <font>
      <sz val="6"/>
      <name val="ＭＳ Ｐゴシック"/>
      <family val="3"/>
      <charset val="128"/>
      <scheme val="minor"/>
    </font>
    <font>
      <sz val="10"/>
      <name val="ＭＳ Ｐゴシック"/>
      <family val="3"/>
      <charset val="128"/>
    </font>
    <font>
      <i/>
      <sz val="11"/>
      <name val="ＭＳ Ｐゴシック"/>
      <family val="3"/>
      <charset val="128"/>
    </font>
    <font>
      <sz val="12"/>
      <name val="ＭＳ Ｐゴシック"/>
      <family val="3"/>
      <charset val="128"/>
    </font>
    <font>
      <sz val="12"/>
      <name val="ＭＳ ゴシック"/>
      <family val="3"/>
      <charset val="128"/>
    </font>
    <font>
      <sz val="10"/>
      <name val="ＭＳ ゴシック"/>
      <family val="3"/>
      <charset val="128"/>
    </font>
    <font>
      <sz val="8"/>
      <name val="ＭＳ Ｐゴシック"/>
      <family val="3"/>
      <charset val="128"/>
    </font>
    <font>
      <sz val="9"/>
      <name val="ＭＳ Ｐゴシック"/>
      <family val="3"/>
      <charset val="128"/>
    </font>
    <font>
      <sz val="10"/>
      <color indexed="8"/>
      <name val="ＭＳ Ｐゴシック"/>
      <family val="3"/>
      <charset val="128"/>
    </font>
    <font>
      <sz val="14"/>
      <name val="ＭＳ Ｐゴシック"/>
      <family val="3"/>
      <charset val="128"/>
    </font>
    <font>
      <b/>
      <sz val="10"/>
      <name val="ＭＳ Ｐゴシック"/>
      <family val="3"/>
      <charset val="128"/>
    </font>
    <font>
      <b/>
      <sz val="10"/>
      <name val="ＭＳ ゴシック"/>
      <family val="3"/>
      <charset val="128"/>
    </font>
    <font>
      <sz val="11"/>
      <name val="ＭＳ ゴシック"/>
      <family val="3"/>
      <charset val="128"/>
    </font>
    <font>
      <b/>
      <sz val="12"/>
      <name val="ＭＳ Ｐゴシック"/>
      <family val="3"/>
      <charset val="128"/>
    </font>
    <font>
      <sz val="11"/>
      <name val="ＭＳ Ｐゴシック"/>
      <family val="3"/>
      <charset val="128"/>
      <scheme val="minor"/>
    </font>
    <font>
      <sz val="11"/>
      <color theme="1"/>
      <name val="ＭＳ ゴシック"/>
      <family val="3"/>
      <charset val="128"/>
    </font>
    <font>
      <b/>
      <sz val="11"/>
      <name val="ＭＳ ゴシック"/>
      <family val="3"/>
      <charset val="128"/>
    </font>
    <font>
      <b/>
      <sz val="12"/>
      <name val="ＭＳ ゴシック"/>
      <family val="3"/>
      <charset val="128"/>
    </font>
    <font>
      <i/>
      <sz val="11"/>
      <name val="ＭＳ ゴシック"/>
      <family val="3"/>
      <charset val="128"/>
    </font>
    <font>
      <sz val="10.5"/>
      <name val="ＭＳ Ｐゴシック"/>
      <family val="3"/>
      <charset val="128"/>
    </font>
    <font>
      <b/>
      <sz val="11"/>
      <color theme="1"/>
      <name val="メイリオ"/>
      <family val="3"/>
      <charset val="128"/>
    </font>
    <font>
      <i/>
      <sz val="11"/>
      <color rgb="FF0000FF"/>
      <name val="メイリオ"/>
      <family val="3"/>
      <charset val="128"/>
    </font>
    <font>
      <sz val="11"/>
      <color rgb="FF0000FF"/>
      <name val="メイリオ"/>
      <family val="3"/>
      <charset val="128"/>
    </font>
    <font>
      <sz val="12"/>
      <color rgb="FF0000FF"/>
      <name val="メイリオ"/>
      <family val="3"/>
      <charset val="128"/>
    </font>
    <font>
      <b/>
      <i/>
      <sz val="11"/>
      <name val="メイリオ"/>
      <family val="3"/>
      <charset val="128"/>
    </font>
    <font>
      <sz val="10"/>
      <color indexed="8"/>
      <name val="メイリオ"/>
      <family val="3"/>
      <charset val="128"/>
    </font>
    <font>
      <b/>
      <sz val="12"/>
      <color theme="0"/>
      <name val="メイリオ"/>
      <family val="3"/>
      <charset val="128"/>
    </font>
    <font>
      <i/>
      <sz val="11"/>
      <color rgb="FF00B0F0"/>
      <name val="メイリオ"/>
      <family val="3"/>
      <charset val="128"/>
    </font>
    <font>
      <sz val="10"/>
      <color rgb="FFFF0000"/>
      <name val="ＭＳ 明朝"/>
      <family val="1"/>
      <charset val="128"/>
    </font>
    <font>
      <sz val="9"/>
      <color rgb="FFFF0000"/>
      <name val="ＭＳ Ｐゴシック"/>
      <family val="3"/>
      <charset val="128"/>
    </font>
    <font>
      <b/>
      <sz val="15"/>
      <color theme="3"/>
      <name val="ＭＳ Ｐゴシック"/>
      <family val="2"/>
      <charset val="128"/>
      <scheme val="minor"/>
    </font>
    <font>
      <sz val="9"/>
      <color rgb="FFFF0000"/>
      <name val="HG丸ｺﾞｼｯｸM-PRO"/>
      <family val="3"/>
      <charset val="128"/>
    </font>
    <font>
      <sz val="8"/>
      <color rgb="FFFF0000"/>
      <name val="メイリオ"/>
      <family val="3"/>
      <charset val="128"/>
    </font>
    <font>
      <sz val="6"/>
      <name val="HG丸ｺﾞｼｯｸM-PRO"/>
      <family val="3"/>
      <charset val="128"/>
    </font>
    <font>
      <sz val="12"/>
      <color theme="1"/>
      <name val="ＭＳ Ｐゴシック"/>
      <family val="3"/>
      <charset val="128"/>
    </font>
    <font>
      <i/>
      <sz val="11"/>
      <color theme="1"/>
      <name val="メイリオ"/>
      <family val="3"/>
      <charset val="128"/>
    </font>
    <font>
      <sz val="9"/>
      <color theme="1"/>
      <name val="Meiryo UI"/>
      <family val="3"/>
      <charset val="128"/>
    </font>
    <font>
      <sz val="7"/>
      <color rgb="FFFF0000"/>
      <name val="メイリオ"/>
      <family val="3"/>
      <charset val="128"/>
    </font>
    <font>
      <strike/>
      <sz val="9"/>
      <color rgb="FFFF0000"/>
      <name val="HG丸ｺﾞｼｯｸM-PRO"/>
      <family val="3"/>
      <charset val="128"/>
    </font>
    <font>
      <sz val="9"/>
      <color theme="4"/>
      <name val="HG丸ｺﾞｼｯｸM-PRO"/>
      <family val="3"/>
      <charset val="128"/>
    </font>
    <font>
      <sz val="10"/>
      <color theme="4"/>
      <name val="メイリオ"/>
      <family val="3"/>
      <charset val="128"/>
    </font>
    <font>
      <sz val="9"/>
      <color theme="4"/>
      <name val="メイリオ"/>
      <family val="3"/>
      <charset val="128"/>
    </font>
    <font>
      <sz val="6"/>
      <name val="メイリオ"/>
      <family val="3"/>
      <charset val="128"/>
    </font>
    <font>
      <b/>
      <sz val="12"/>
      <name val="メイリオ"/>
      <family val="3"/>
      <charset val="128"/>
    </font>
    <font>
      <b/>
      <sz val="12"/>
      <color rgb="FFFF0000"/>
      <name val="メイリオ"/>
      <family val="3"/>
      <charset val="128"/>
    </font>
    <font>
      <b/>
      <sz val="10"/>
      <color rgb="FF0000FF"/>
      <name val="BIZ UDゴシック"/>
      <family val="3"/>
      <charset val="128"/>
    </font>
    <font>
      <sz val="6"/>
      <color rgb="FFFF0000"/>
      <name val="メイリオ"/>
      <family val="3"/>
      <charset val="128"/>
    </font>
    <font>
      <i/>
      <sz val="10"/>
      <color theme="1"/>
      <name val="メイリオ"/>
      <family val="3"/>
      <charset val="128"/>
    </font>
    <font>
      <sz val="8"/>
      <color theme="1"/>
      <name val="メイリオ"/>
      <family val="3"/>
      <charset val="128"/>
    </font>
    <font>
      <sz val="8"/>
      <color theme="1"/>
      <name val="HG丸ｺﾞｼｯｸM-PRO"/>
      <family val="3"/>
      <charset val="128"/>
    </font>
    <font>
      <strike/>
      <sz val="9"/>
      <color theme="1"/>
      <name val="HG丸ｺﾞｼｯｸM-PRO"/>
      <family val="3"/>
      <charset val="128"/>
    </font>
    <font>
      <b/>
      <sz val="10"/>
      <color theme="1"/>
      <name val="メイリオ"/>
      <family val="3"/>
      <charset val="128"/>
    </font>
    <font>
      <u/>
      <sz val="10"/>
      <color theme="1"/>
      <name val="メイリオ"/>
      <family val="3"/>
      <charset val="128"/>
    </font>
    <font>
      <i/>
      <strike/>
      <sz val="11"/>
      <color theme="1"/>
      <name val="メイリオ"/>
      <family val="3"/>
      <charset val="128"/>
    </font>
    <font>
      <sz val="6"/>
      <color theme="1"/>
      <name val="メイリオ"/>
      <family val="3"/>
      <charset val="128"/>
    </font>
    <font>
      <sz val="11"/>
      <color theme="1"/>
      <name val="Meiryo UI"/>
      <family val="3"/>
      <charset val="128"/>
    </font>
    <font>
      <sz val="9"/>
      <color theme="1"/>
      <name val="ＭＳ 明朝"/>
      <family val="1"/>
      <charset val="128"/>
    </font>
    <font>
      <sz val="9"/>
      <color theme="1"/>
      <name val="ＭＳ Ｐゴシック"/>
      <family val="3"/>
      <charset val="128"/>
    </font>
    <font>
      <sz val="8"/>
      <color theme="1"/>
      <name val="ＭＳ Ｐゴシック"/>
      <family val="3"/>
      <charset val="128"/>
    </font>
    <font>
      <sz val="14"/>
      <color theme="1"/>
      <name val="Meiryo UI"/>
      <family val="3"/>
      <charset val="128"/>
    </font>
    <font>
      <sz val="20"/>
      <color theme="1"/>
      <name val="Meiryo UI"/>
      <family val="3"/>
      <charset val="128"/>
    </font>
    <font>
      <i/>
      <strike/>
      <sz val="10"/>
      <color theme="1"/>
      <name val="メイリオ"/>
      <family val="3"/>
      <charset val="128"/>
    </font>
    <font>
      <i/>
      <sz val="12"/>
      <color theme="1"/>
      <name val="メイリオ"/>
      <family val="3"/>
      <charset val="128"/>
    </font>
    <font>
      <sz val="16"/>
      <color theme="1"/>
      <name val="メイリオ"/>
      <family val="3"/>
      <charset val="128"/>
    </font>
    <font>
      <sz val="16"/>
      <name val="ＭＳ Ｐゴシック"/>
      <family val="3"/>
      <charset val="128"/>
    </font>
    <font>
      <u/>
      <sz val="11"/>
      <color theme="10"/>
      <name val="ＭＳ Ｐゴシック"/>
      <family val="3"/>
      <charset val="128"/>
    </font>
    <font>
      <sz val="11"/>
      <color rgb="FF0D0D0D"/>
      <name val="ＭＳ Ｐゴシック"/>
      <family val="3"/>
      <charset val="128"/>
    </font>
    <font>
      <sz val="11"/>
      <color rgb="FF000000"/>
      <name val="Calibri"/>
      <family val="2"/>
    </font>
    <font>
      <sz val="10"/>
      <color rgb="FFFF0000"/>
      <name val="HG丸ｺﾞｼｯｸM-PRO"/>
      <family val="3"/>
      <charset val="128"/>
    </font>
    <font>
      <sz val="14"/>
      <color theme="8"/>
      <name val="Meiryo UI"/>
      <family val="3"/>
      <charset val="128"/>
    </font>
    <font>
      <b/>
      <sz val="14"/>
      <color theme="8"/>
      <name val="Meiryo UI"/>
      <family val="3"/>
      <charset val="128"/>
    </font>
    <font>
      <i/>
      <sz val="14"/>
      <color theme="1"/>
      <name val="メイリオ"/>
      <family val="3"/>
      <charset val="128"/>
    </font>
    <font>
      <sz val="12"/>
      <color rgb="FF00B050"/>
      <name val="Meiryo UI"/>
      <family val="3"/>
      <charset val="128"/>
    </font>
    <font>
      <sz val="11"/>
      <color rgb="FF00B050"/>
      <name val="メイリオ"/>
      <family val="3"/>
      <charset val="128"/>
    </font>
    <font>
      <sz val="16"/>
      <color rgb="FF00B050"/>
      <name val="ＭＳ Ｐゴシック"/>
      <family val="3"/>
      <charset val="128"/>
      <scheme val="minor"/>
    </font>
    <font>
      <sz val="16"/>
      <color rgb="FF00B050"/>
      <name val="ＭＳ Ｐゴシック"/>
      <family val="3"/>
      <charset val="128"/>
    </font>
    <font>
      <sz val="9"/>
      <color indexed="81"/>
      <name val="MS P ゴシック"/>
      <family val="3"/>
      <charset val="128"/>
    </font>
    <font>
      <sz val="6"/>
      <color indexed="81"/>
      <name val="MS P ゴシック"/>
      <family val="3"/>
      <charset val="128"/>
    </font>
    <font>
      <b/>
      <sz val="11"/>
      <color rgb="FFFF0000"/>
      <name val="メイリオ"/>
      <family val="3"/>
      <charset val="128"/>
    </font>
    <font>
      <sz val="8"/>
      <color rgb="FF00B050"/>
      <name val="メイリオ"/>
      <family val="3"/>
      <charset val="128"/>
    </font>
    <font>
      <b/>
      <sz val="11"/>
      <color rgb="FF00B050"/>
      <name val="メイリオ"/>
      <family val="3"/>
      <charset val="128"/>
    </font>
    <font>
      <b/>
      <sz val="8"/>
      <color rgb="FF00B050"/>
      <name val="メイリオ"/>
      <family val="3"/>
      <charset val="128"/>
    </font>
    <font>
      <b/>
      <sz val="9"/>
      <color rgb="FF00B050"/>
      <name val="HG丸ｺﾞｼｯｸM-PRO"/>
      <family val="3"/>
      <charset val="128"/>
    </font>
    <font>
      <b/>
      <sz val="11"/>
      <name val="ＭＳ Ｐゴシック"/>
      <family val="3"/>
      <charset val="128"/>
    </font>
    <font>
      <b/>
      <sz val="11"/>
      <color rgb="FFFF0000"/>
      <name val="ＭＳ Ｐゴシック"/>
      <family val="3"/>
      <charset val="128"/>
    </font>
    <font>
      <b/>
      <sz val="16"/>
      <name val="ＭＳ Ｐゴシック"/>
      <family val="3"/>
      <charset val="128"/>
    </font>
    <font>
      <sz val="24"/>
      <name val="ＭＳ Ｐゴシック"/>
      <family val="3"/>
      <charset val="128"/>
    </font>
    <font>
      <sz val="18"/>
      <name val="ＭＳ Ｐゴシック"/>
      <family val="3"/>
      <charset val="128"/>
    </font>
    <font>
      <b/>
      <sz val="22"/>
      <name val="ＭＳ Ｐゴシック"/>
      <family val="3"/>
      <charset val="128"/>
    </font>
    <font>
      <b/>
      <sz val="24"/>
      <name val="ＭＳ Ｐゴシック"/>
      <family val="3"/>
      <charset val="128"/>
    </font>
    <font>
      <b/>
      <sz val="12"/>
      <color rgb="FFFF0000"/>
      <name val="ＭＳ Ｐゴシック"/>
      <family val="3"/>
      <charset val="128"/>
    </font>
    <font>
      <b/>
      <sz val="22"/>
      <color rgb="FFFF0000"/>
      <name val="ＭＳ Ｐゴシック"/>
      <family val="3"/>
      <charset val="128"/>
    </font>
    <font>
      <b/>
      <sz val="22"/>
      <color theme="1"/>
      <name val="ＭＳ Ｐゴシック"/>
      <family val="3"/>
      <charset val="128"/>
    </font>
    <font>
      <sz val="22"/>
      <color theme="1"/>
      <name val="ＭＳ Ｐゴシック"/>
      <family val="3"/>
      <charset val="128"/>
    </font>
    <font>
      <sz val="20"/>
      <color rgb="FF00B050"/>
      <name val="メイリオ"/>
      <family val="3"/>
      <charset val="128"/>
    </font>
    <font>
      <sz val="8"/>
      <color rgb="FF333333"/>
      <name val="メイリオ"/>
      <family val="3"/>
      <charset val="128"/>
    </font>
    <font>
      <u/>
      <sz val="12"/>
      <name val="メイリオ"/>
      <family val="3"/>
      <charset val="128"/>
    </font>
    <font>
      <b/>
      <sz val="16"/>
      <name val="メイリオ"/>
      <family val="3"/>
      <charset val="128"/>
    </font>
  </fonts>
  <fills count="24">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1" tint="0.249977111117893"/>
        <bgColor indexed="64"/>
      </patternFill>
    </fill>
    <fill>
      <patternFill patternType="solid">
        <fgColor rgb="FFFFFFCC"/>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indexed="9"/>
        <bgColor indexed="64"/>
      </patternFill>
    </fill>
    <fill>
      <patternFill patternType="solid">
        <fgColor theme="7" tint="0.59996337778862885"/>
        <bgColor indexed="64"/>
      </patternFill>
    </fill>
    <fill>
      <patternFill patternType="solid">
        <fgColor rgb="FFFFFF00"/>
        <bgColor rgb="FF000000"/>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219">
    <border>
      <left/>
      <right/>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2" tint="-0.499984740745262"/>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style="thin">
        <color indexed="64"/>
      </left>
      <right style="thin">
        <color indexed="64"/>
      </right>
      <top style="hair">
        <color indexed="64"/>
      </top>
      <bottom/>
      <diagonal/>
    </border>
    <border>
      <left/>
      <right style="thin">
        <color theme="2" tint="-0.499984740745262"/>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theme="1"/>
      </left>
      <right/>
      <top/>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top/>
      <bottom style="thin">
        <color theme="1"/>
      </bottom>
      <diagonal/>
    </border>
    <border>
      <left style="thin">
        <color theme="1"/>
      </left>
      <right/>
      <top/>
      <bottom style="thin">
        <color theme="1"/>
      </bottom>
      <diagonal/>
    </border>
    <border>
      <left/>
      <right/>
      <top style="thin">
        <color theme="1"/>
      </top>
      <bottom/>
      <diagonal/>
    </border>
    <border>
      <left style="thin">
        <color theme="1"/>
      </left>
      <right/>
      <top style="thin">
        <color theme="1"/>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theme="1"/>
      </left>
      <right style="thin">
        <color theme="1"/>
      </right>
      <top style="double">
        <color theme="1"/>
      </top>
      <bottom style="thin">
        <color theme="1"/>
      </bottom>
      <diagonal style="thin">
        <color theme="1"/>
      </diagonal>
    </border>
    <border diagonalUp="1">
      <left style="thin">
        <color indexed="64"/>
      </left>
      <right style="thin">
        <color theme="1"/>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medium">
        <color indexed="64"/>
      </left>
      <right style="thin">
        <color indexed="64"/>
      </right>
      <top style="double">
        <color theme="1"/>
      </top>
      <bottom style="thin">
        <color theme="1"/>
      </bottom>
      <diagonal style="thin">
        <color indexed="64"/>
      </diagonal>
    </border>
    <border>
      <left style="thin">
        <color indexed="64"/>
      </left>
      <right style="medium">
        <color indexed="64"/>
      </right>
      <top style="double">
        <color theme="1"/>
      </top>
      <bottom style="thin">
        <color theme="1"/>
      </bottom>
      <diagonal/>
    </border>
    <border>
      <left style="thin">
        <color indexed="64"/>
      </left>
      <right style="thin">
        <color indexed="64"/>
      </right>
      <top style="double">
        <color theme="1"/>
      </top>
      <bottom style="thin">
        <color theme="1"/>
      </bottom>
      <diagonal/>
    </border>
    <border>
      <left style="medium">
        <color indexed="64"/>
      </left>
      <right/>
      <top style="double">
        <color theme="1"/>
      </top>
      <bottom style="thin">
        <color theme="1"/>
      </bottom>
      <diagonal/>
    </border>
    <border>
      <left/>
      <right style="medium">
        <color indexed="64"/>
      </right>
      <top style="double">
        <color theme="1"/>
      </top>
      <bottom style="thin">
        <color theme="1"/>
      </bottom>
      <diagonal/>
    </border>
    <border>
      <left/>
      <right/>
      <top style="double">
        <color theme="1"/>
      </top>
      <bottom style="thin">
        <color theme="1"/>
      </bottom>
      <diagonal/>
    </border>
    <border>
      <left style="thin">
        <color theme="1"/>
      </left>
      <right/>
      <top style="double">
        <color theme="1"/>
      </top>
      <bottom style="thin">
        <color theme="1"/>
      </bottom>
      <diagonal/>
    </border>
    <border>
      <left style="thin">
        <color indexed="64"/>
      </left>
      <right style="thin">
        <color theme="1"/>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theme="1"/>
      </left>
      <right style="thin">
        <color indexed="64"/>
      </right>
      <top style="thin">
        <color indexed="64"/>
      </top>
      <bottom style="thin">
        <color indexed="64"/>
      </bottom>
      <diagonal/>
    </border>
    <border>
      <left style="thin">
        <color indexed="64"/>
      </left>
      <right/>
      <top style="thin">
        <color theme="1"/>
      </top>
      <bottom style="thin">
        <color indexed="64"/>
      </bottom>
      <diagonal/>
    </border>
    <border>
      <left style="thin">
        <color indexed="64"/>
      </left>
      <right style="thin">
        <color indexed="64"/>
      </right>
      <top style="thin">
        <color indexed="64"/>
      </top>
      <bottom style="thin">
        <color theme="1"/>
      </bottom>
      <diagonal/>
    </border>
    <border>
      <left/>
      <right/>
      <top style="thin">
        <color indexed="64"/>
      </top>
      <bottom style="thin">
        <color theme="1"/>
      </bottom>
      <diagonal/>
    </border>
    <border>
      <left style="thin">
        <color indexed="64"/>
      </left>
      <right/>
      <top style="thin">
        <color indexed="64"/>
      </top>
      <bottom style="thin">
        <color theme="1"/>
      </bottom>
      <diagonal/>
    </border>
    <border>
      <left style="thin">
        <color theme="1"/>
      </left>
      <right style="thin">
        <color indexed="64"/>
      </right>
      <top style="thin">
        <color indexed="64"/>
      </top>
      <bottom style="thin">
        <color theme="1"/>
      </bottom>
      <diagonal/>
    </border>
    <border>
      <left style="medium">
        <color indexed="64"/>
      </left>
      <right style="thin">
        <color indexed="64"/>
      </right>
      <top/>
      <bottom style="thin">
        <color indexed="64"/>
      </bottom>
      <diagonal/>
    </border>
    <border>
      <left style="thin">
        <color theme="1"/>
      </left>
      <right style="thin">
        <color indexed="64"/>
      </right>
      <top/>
      <bottom style="thin">
        <color indexed="64"/>
      </bottom>
      <diagonal/>
    </border>
    <border>
      <left/>
      <right/>
      <top style="thin">
        <color theme="1"/>
      </top>
      <bottom style="thin">
        <color theme="1"/>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right style="thin">
        <color theme="1"/>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indexed="64"/>
      </top>
      <bottom style="thin">
        <color theme="1"/>
      </bottom>
      <diagonal/>
    </border>
    <border>
      <left/>
      <right style="thin">
        <color theme="1"/>
      </right>
      <top/>
      <bottom style="thin">
        <color theme="1"/>
      </bottom>
      <diagonal/>
    </border>
    <border>
      <left/>
      <right style="thin">
        <color theme="1"/>
      </right>
      <top style="thin">
        <color theme="1"/>
      </top>
      <bottom style="thin">
        <color indexed="64"/>
      </bottom>
      <diagonal/>
    </border>
    <border>
      <left/>
      <right style="thin">
        <color theme="1"/>
      </right>
      <top/>
      <bottom/>
      <diagonal/>
    </border>
    <border>
      <left/>
      <right style="thin">
        <color theme="1"/>
      </right>
      <top/>
      <bottom style="thin">
        <color indexed="64"/>
      </bottom>
      <diagonal/>
    </border>
    <border>
      <left style="thin">
        <color theme="1"/>
      </left>
      <right/>
      <top/>
      <bottom style="thin">
        <color indexed="64"/>
      </bottom>
      <diagonal/>
    </border>
    <border>
      <left/>
      <right style="thin">
        <color indexed="64"/>
      </right>
      <top style="thin">
        <color theme="1"/>
      </top>
      <bottom style="thin">
        <color theme="1"/>
      </bottom>
      <diagonal/>
    </border>
    <border>
      <left/>
      <right style="thin">
        <color theme="1"/>
      </right>
      <top style="thin">
        <color theme="1"/>
      </top>
      <bottom style="thin">
        <color theme="1"/>
      </bottom>
      <diagonal/>
    </border>
    <border>
      <left/>
      <right style="thin">
        <color indexed="64"/>
      </right>
      <top/>
      <bottom style="thin">
        <color theme="1"/>
      </bottom>
      <diagonal/>
    </border>
    <border>
      <left/>
      <right style="thin">
        <color indexed="64"/>
      </right>
      <top style="thin">
        <color theme="1"/>
      </top>
      <bottom/>
      <diagonal/>
    </border>
    <border>
      <left/>
      <right style="thin">
        <color theme="1"/>
      </right>
      <top style="thin">
        <color theme="1"/>
      </top>
      <bottom/>
      <diagonal/>
    </border>
    <border>
      <left/>
      <right style="thin">
        <color theme="1"/>
      </right>
      <top style="thin">
        <color indexed="64"/>
      </top>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style="thin">
        <color indexed="64"/>
      </right>
      <top style="dotted">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theme="1"/>
      </left>
      <right/>
      <top style="thin">
        <color indexed="64"/>
      </top>
      <bottom style="thin">
        <color indexed="64"/>
      </bottom>
      <diagonal/>
    </border>
    <border>
      <left style="thin">
        <color indexed="64"/>
      </left>
      <right/>
      <top/>
      <bottom style="thin">
        <color theme="1"/>
      </bottom>
      <diagonal/>
    </border>
    <border>
      <left style="thin">
        <color theme="1"/>
      </left>
      <right style="thin">
        <color theme="1"/>
      </right>
      <top/>
      <bottom/>
      <diagonal/>
    </border>
    <border>
      <left style="thin">
        <color theme="1"/>
      </left>
      <right style="thin">
        <color indexed="64"/>
      </right>
      <top style="thin">
        <color indexed="64"/>
      </top>
      <bottom style="hair">
        <color theme="1"/>
      </bottom>
      <diagonal/>
    </border>
    <border>
      <left style="thin">
        <color indexed="64"/>
      </left>
      <right style="thin">
        <color indexed="64"/>
      </right>
      <top style="thin">
        <color indexed="64"/>
      </top>
      <bottom style="hair">
        <color theme="1"/>
      </bottom>
      <diagonal/>
    </border>
    <border>
      <left style="thin">
        <color auto="1"/>
      </left>
      <right/>
      <top style="thin">
        <color indexed="64"/>
      </top>
      <bottom style="hair">
        <color theme="1"/>
      </bottom>
      <diagonal/>
    </border>
    <border>
      <left/>
      <right/>
      <top style="thin">
        <color indexed="64"/>
      </top>
      <bottom style="hair">
        <color theme="1"/>
      </bottom>
      <diagonal/>
    </border>
    <border>
      <left/>
      <right style="thin">
        <color auto="1"/>
      </right>
      <top style="thin">
        <color indexed="64"/>
      </top>
      <bottom style="hair">
        <color theme="1"/>
      </bottom>
      <diagonal/>
    </border>
    <border>
      <left style="thin">
        <color theme="1"/>
      </left>
      <right style="thin">
        <color indexed="64"/>
      </right>
      <top style="hair">
        <color theme="1"/>
      </top>
      <bottom style="thin">
        <color auto="1"/>
      </bottom>
      <diagonal/>
    </border>
    <border>
      <left style="thin">
        <color indexed="64"/>
      </left>
      <right style="thin">
        <color indexed="64"/>
      </right>
      <top style="hair">
        <color theme="1"/>
      </top>
      <bottom style="thin">
        <color auto="1"/>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thin">
        <color indexed="64"/>
      </left>
      <right style="thin">
        <color indexed="64"/>
      </right>
      <top style="thin">
        <color indexed="64"/>
      </top>
      <bottom style="double">
        <color indexed="64"/>
      </bottom>
      <diagonal/>
    </border>
    <border>
      <left/>
      <right style="dashed">
        <color indexed="64"/>
      </right>
      <top style="thin">
        <color indexed="64"/>
      </top>
      <bottom style="thin">
        <color indexed="64"/>
      </bottom>
      <diagonal/>
    </border>
    <border diagonalUp="1">
      <left/>
      <right style="thin">
        <color theme="1"/>
      </right>
      <top style="hair">
        <color indexed="64"/>
      </top>
      <bottom style="hair">
        <color indexed="64"/>
      </bottom>
      <diagonal style="thin">
        <color indexed="64"/>
      </diagonal>
    </border>
    <border>
      <left/>
      <right style="thin">
        <color indexed="64"/>
      </right>
      <top style="hair">
        <color indexed="64"/>
      </top>
      <bottom/>
      <diagonal/>
    </border>
    <border>
      <left style="dashed">
        <color indexed="64"/>
      </left>
      <right style="dashed">
        <color indexed="64"/>
      </right>
      <top style="thin">
        <color auto="1"/>
      </top>
      <bottom style="thin">
        <color auto="1"/>
      </bottom>
      <diagonal/>
    </border>
    <border>
      <left style="thin">
        <color indexed="64"/>
      </left>
      <right style="thin">
        <color theme="1"/>
      </right>
      <top/>
      <bottom style="thin">
        <color indexed="64"/>
      </bottom>
      <diagonal/>
    </border>
    <border diagonalUp="1">
      <left style="thin">
        <color indexed="64"/>
      </left>
      <right style="thin">
        <color indexed="64"/>
      </right>
      <top style="thin">
        <color indexed="64"/>
      </top>
      <bottom/>
      <diagonal style="thin">
        <color indexed="64"/>
      </diagonal>
    </border>
    <border>
      <left style="hair">
        <color indexed="64"/>
      </left>
      <right/>
      <top/>
      <bottom/>
      <diagonal/>
    </border>
    <border>
      <left/>
      <right style="hair">
        <color indexed="64"/>
      </right>
      <top/>
      <bottom/>
      <diagonal/>
    </border>
    <border>
      <left style="thin">
        <color indexed="64"/>
      </left>
      <right style="thin">
        <color indexed="64"/>
      </right>
      <top/>
      <bottom style="thin">
        <color theme="1"/>
      </bottom>
      <diagonal/>
    </border>
    <border>
      <left style="thin">
        <color theme="1"/>
      </left>
      <right style="thin">
        <color indexed="64"/>
      </right>
      <top style="thin">
        <color theme="1"/>
      </top>
      <bottom/>
      <diagonal/>
    </border>
    <border>
      <left style="thin">
        <color theme="1"/>
      </left>
      <right style="thin">
        <color indexed="64"/>
      </right>
      <top/>
      <bottom style="thin">
        <color theme="1"/>
      </bottom>
      <diagonal/>
    </border>
    <border>
      <left style="thin">
        <color indexed="64"/>
      </left>
      <right/>
      <top style="thin">
        <color theme="1"/>
      </top>
      <bottom/>
      <diagonal/>
    </border>
    <border>
      <left style="thin">
        <color theme="1"/>
      </left>
      <right style="thin">
        <color indexed="64"/>
      </right>
      <top style="thin">
        <color indexed="64"/>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theme="1"/>
      </left>
      <right style="thin">
        <color indexed="64"/>
      </right>
      <top/>
      <bottom/>
      <diagonal/>
    </border>
    <border diagonalUp="1">
      <left style="thin">
        <color indexed="64"/>
      </left>
      <right style="thin">
        <color indexed="64"/>
      </right>
      <top/>
      <bottom/>
      <diagonal style="thin">
        <color indexed="64"/>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theme="1"/>
      </left>
      <right style="thin">
        <color theme="1"/>
      </right>
      <top style="thin">
        <color theme="1"/>
      </top>
      <bottom style="thin">
        <color indexed="64"/>
      </bottom>
      <diagonal/>
    </border>
    <border>
      <left style="thin">
        <color indexed="64"/>
      </left>
      <right style="medium">
        <color indexed="64"/>
      </right>
      <top style="thin">
        <color auto="1"/>
      </top>
      <bottom style="thin">
        <color indexed="64"/>
      </bottom>
      <diagonal/>
    </border>
    <border>
      <left/>
      <right style="thin">
        <color theme="1"/>
      </right>
      <top style="hair">
        <color theme="1"/>
      </top>
      <bottom style="hair">
        <color theme="1"/>
      </bottom>
      <diagonal/>
    </border>
    <border>
      <left/>
      <right style="thin">
        <color theme="1"/>
      </right>
      <top style="hair">
        <color theme="1"/>
      </top>
      <bottom/>
      <diagonal/>
    </border>
    <border>
      <left style="thin">
        <color theme="1"/>
      </left>
      <right style="thin">
        <color theme="1"/>
      </right>
      <top style="hair">
        <color theme="1"/>
      </top>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hair">
        <color auto="1"/>
      </bottom>
      <diagonal/>
    </border>
    <border>
      <left/>
      <right style="thin">
        <color auto="1"/>
      </right>
      <top style="hair">
        <color auto="1"/>
      </top>
      <bottom style="thin">
        <color indexed="64"/>
      </bottom>
      <diagonal/>
    </border>
    <border>
      <left/>
      <right style="thin">
        <color indexed="64"/>
      </right>
      <top/>
      <bottom style="hair">
        <color indexed="64"/>
      </bottom>
      <diagonal/>
    </border>
  </borders>
  <cellStyleXfs count="27">
    <xf numFmtId="0" fontId="0"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9" fontId="3" fillId="0" borderId="0" applyFont="0" applyFill="0" applyBorder="0" applyAlignment="0" applyProtection="0">
      <alignment vertical="center"/>
    </xf>
    <xf numFmtId="0" fontId="34" fillId="0" borderId="0">
      <alignment vertical="center"/>
    </xf>
    <xf numFmtId="0" fontId="2" fillId="0" borderId="0">
      <alignment vertical="center"/>
    </xf>
    <xf numFmtId="0" fontId="64" fillId="0" borderId="0">
      <alignment vertical="center"/>
    </xf>
    <xf numFmtId="0" fontId="34" fillId="0" borderId="0">
      <alignment vertical="center"/>
    </xf>
    <xf numFmtId="0" fontId="3" fillId="0" borderId="0">
      <alignment vertical="center"/>
    </xf>
    <xf numFmtId="0" fontId="3" fillId="0" borderId="0"/>
    <xf numFmtId="0" fontId="3" fillId="0" borderId="0"/>
    <xf numFmtId="0" fontId="3" fillId="0" borderId="0"/>
    <xf numFmtId="38" fontId="3" fillId="0" borderId="0" applyFont="0" applyFill="0" applyBorder="0" applyAlignment="0" applyProtection="0"/>
    <xf numFmtId="0" fontId="89" fillId="0" borderId="0"/>
    <xf numFmtId="38" fontId="89" fillId="0" borderId="0" applyFont="0" applyFill="0" applyBorder="0" applyAlignment="0" applyProtection="0">
      <alignment vertical="center"/>
    </xf>
    <xf numFmtId="0" fontId="34" fillId="0" borderId="0"/>
    <xf numFmtId="0" fontId="34" fillId="0" borderId="0">
      <alignment vertical="center"/>
    </xf>
    <xf numFmtId="0" fontId="1" fillId="0" borderId="0">
      <alignment vertical="center"/>
    </xf>
    <xf numFmtId="0" fontId="3" fillId="0" borderId="0"/>
    <xf numFmtId="38" fontId="34" fillId="0" borderId="0" applyFont="0" applyFill="0" applyBorder="0" applyAlignment="0" applyProtection="0">
      <alignment vertical="center"/>
    </xf>
    <xf numFmtId="0" fontId="34" fillId="0" borderId="0">
      <alignment vertical="center"/>
    </xf>
    <xf numFmtId="0" fontId="81" fillId="0" borderId="0">
      <alignment vertical="center"/>
    </xf>
    <xf numFmtId="38" fontId="3" fillId="0" borderId="0" applyFont="0" applyFill="0" applyBorder="0" applyAlignment="0" applyProtection="0">
      <alignment vertical="center"/>
    </xf>
    <xf numFmtId="38" fontId="34" fillId="0" borderId="0" applyFont="0" applyFill="0" applyBorder="0" applyAlignment="0" applyProtection="0">
      <alignment vertical="center"/>
    </xf>
    <xf numFmtId="0" fontId="156" fillId="0" borderId="0" applyNumberFormat="0" applyFill="0" applyBorder="0" applyAlignment="0" applyProtection="0">
      <alignment vertical="center"/>
    </xf>
    <xf numFmtId="0" fontId="34" fillId="0" borderId="0">
      <alignment vertical="center"/>
    </xf>
  </cellStyleXfs>
  <cellXfs count="2867">
    <xf numFmtId="0" fontId="0" fillId="0" borderId="0" xfId="0">
      <alignment vertical="center"/>
    </xf>
    <xf numFmtId="0" fontId="4"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right" vertical="center"/>
    </xf>
    <xf numFmtId="0" fontId="4"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wrapText="1"/>
    </xf>
    <xf numFmtId="0" fontId="10" fillId="0" borderId="0" xfId="0" applyFont="1">
      <alignment vertical="center"/>
    </xf>
    <xf numFmtId="0" fontId="12" fillId="0" borderId="0" xfId="0" applyFo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center"/>
    </xf>
    <xf numFmtId="179" fontId="7" fillId="0" borderId="0" xfId="0" applyNumberFormat="1" applyFont="1" applyAlignment="1">
      <alignment horizontal="left" vertical="center"/>
    </xf>
    <xf numFmtId="0" fontId="7" fillId="0" borderId="0" xfId="0" applyFont="1" applyAlignment="1">
      <alignment vertical="top" wrapText="1"/>
    </xf>
    <xf numFmtId="0" fontId="7" fillId="0" borderId="0" xfId="0" applyFont="1" applyAlignment="1">
      <alignment vertical="top"/>
    </xf>
    <xf numFmtId="0" fontId="7" fillId="0" borderId="0" xfId="0" applyFont="1" applyAlignment="1">
      <alignment horizontal="center" vertical="center"/>
    </xf>
    <xf numFmtId="0" fontId="22" fillId="0" borderId="0" xfId="0" applyFont="1">
      <alignment vertical="center"/>
    </xf>
    <xf numFmtId="0" fontId="23" fillId="0" borderId="0" xfId="2" applyFont="1"/>
    <xf numFmtId="0" fontId="7" fillId="0" borderId="0" xfId="0" applyFont="1" applyAlignment="1">
      <alignment horizontal="left" vertical="center" indent="1"/>
    </xf>
    <xf numFmtId="0" fontId="7" fillId="0" borderId="26" xfId="0" applyFont="1" applyBorder="1">
      <alignment vertical="center"/>
    </xf>
    <xf numFmtId="0" fontId="6" fillId="4" borderId="5" xfId="0" applyFont="1" applyFill="1" applyBorder="1" applyAlignment="1">
      <alignment horizontal="center" vertical="center" wrapText="1"/>
    </xf>
    <xf numFmtId="0" fontId="6" fillId="0" borderId="20" xfId="0" applyFont="1" applyBorder="1">
      <alignment vertical="center"/>
    </xf>
    <xf numFmtId="193" fontId="18" fillId="0" borderId="11" xfId="1" applyNumberFormat="1" applyFont="1" applyFill="1" applyBorder="1" applyAlignment="1">
      <alignment horizontal="right" vertical="center" shrinkToFit="1"/>
    </xf>
    <xf numFmtId="0" fontId="10" fillId="0" borderId="0" xfId="0" applyFont="1" applyAlignment="1">
      <alignment horizontal="left" vertical="center" wrapText="1"/>
    </xf>
    <xf numFmtId="181" fontId="18" fillId="0" borderId="0" xfId="1" applyNumberFormat="1" applyFont="1" applyFill="1" applyBorder="1" applyAlignment="1">
      <alignment horizontal="right" vertical="center" wrapText="1"/>
    </xf>
    <xf numFmtId="183" fontId="18" fillId="0" borderId="0" xfId="0" applyNumberFormat="1" applyFont="1" applyAlignment="1">
      <alignment vertical="center" wrapText="1" shrinkToFit="1"/>
    </xf>
    <xf numFmtId="196" fontId="18" fillId="0" borderId="0" xfId="0" applyNumberFormat="1" applyFont="1" applyAlignment="1">
      <alignment vertical="center" wrapText="1" shrinkToFit="1"/>
    </xf>
    <xf numFmtId="0" fontId="6" fillId="0" borderId="0" xfId="0" applyFont="1" applyAlignment="1">
      <alignment vertical="top" wrapText="1"/>
    </xf>
    <xf numFmtId="0" fontId="10" fillId="0" borderId="0" xfId="0" applyFont="1" applyAlignment="1">
      <alignment vertical="center" wrapText="1"/>
    </xf>
    <xf numFmtId="198" fontId="18" fillId="0" borderId="0" xfId="1" applyNumberFormat="1" applyFont="1" applyFill="1" applyBorder="1" applyAlignment="1">
      <alignment horizontal="right" vertical="center" wrapText="1" shrinkToFit="1"/>
    </xf>
    <xf numFmtId="0" fontId="6" fillId="0" borderId="0" xfId="0" applyFont="1" applyAlignment="1">
      <alignment horizontal="left" vertical="center" wrapText="1"/>
    </xf>
    <xf numFmtId="0" fontId="19" fillId="0" borderId="0" xfId="0" applyFont="1">
      <alignment vertical="center"/>
    </xf>
    <xf numFmtId="0" fontId="7" fillId="0" borderId="0" xfId="0" applyFont="1" applyAlignment="1"/>
    <xf numFmtId="0" fontId="6" fillId="0" borderId="0" xfId="0" applyFont="1" applyAlignment="1"/>
    <xf numFmtId="0" fontId="10" fillId="0" borderId="0" xfId="0" applyFont="1" applyAlignment="1">
      <alignment horizontal="center"/>
    </xf>
    <xf numFmtId="0" fontId="28" fillId="0" borderId="0" xfId="0" applyFont="1" applyAlignment="1">
      <alignment horizontal="center" vertical="center" wrapText="1"/>
    </xf>
    <xf numFmtId="0" fontId="28" fillId="0" borderId="0" xfId="0" applyFont="1">
      <alignment vertical="center"/>
    </xf>
    <xf numFmtId="0" fontId="6" fillId="0" borderId="0" xfId="0" applyFont="1" applyAlignment="1">
      <alignment vertical="top"/>
    </xf>
    <xf numFmtId="0" fontId="28" fillId="0" borderId="0" xfId="0" applyFont="1" applyAlignment="1">
      <alignment vertical="center" wrapText="1"/>
    </xf>
    <xf numFmtId="0" fontId="31" fillId="0" borderId="0" xfId="0" applyFont="1">
      <alignment vertical="center"/>
    </xf>
    <xf numFmtId="0" fontId="28" fillId="0" borderId="0" xfId="0" applyFont="1" applyAlignment="1">
      <alignment vertical="top" wrapText="1"/>
    </xf>
    <xf numFmtId="0" fontId="32" fillId="0" borderId="0" xfId="0" applyFont="1">
      <alignment vertical="center"/>
    </xf>
    <xf numFmtId="0" fontId="20" fillId="0" borderId="0" xfId="0" applyFont="1" applyAlignment="1">
      <alignment vertical="center" wrapText="1"/>
    </xf>
    <xf numFmtId="0" fontId="20" fillId="0" borderId="0" xfId="0" applyFont="1">
      <alignment vertical="center"/>
    </xf>
    <xf numFmtId="193" fontId="18" fillId="0" borderId="15" xfId="1" applyNumberFormat="1" applyFont="1" applyFill="1" applyBorder="1" applyAlignment="1">
      <alignment horizontal="left" vertical="center" shrinkToFit="1"/>
    </xf>
    <xf numFmtId="0" fontId="20" fillId="0" borderId="0" xfId="0" applyFont="1" applyAlignment="1">
      <alignment horizontal="left" vertical="center" wrapText="1"/>
    </xf>
    <xf numFmtId="195" fontId="18" fillId="0" borderId="0" xfId="1" applyNumberFormat="1" applyFont="1" applyFill="1" applyBorder="1" applyAlignment="1">
      <alignment horizontal="right" vertical="center" wrapText="1"/>
    </xf>
    <xf numFmtId="0" fontId="33" fillId="0" borderId="0" xfId="0" applyFont="1">
      <alignment vertical="center"/>
    </xf>
    <xf numFmtId="0" fontId="6" fillId="0" borderId="0" xfId="0" applyFont="1" applyAlignment="1">
      <alignment horizontal="left" vertical="center" indent="1"/>
    </xf>
    <xf numFmtId="0" fontId="6" fillId="0" borderId="0" xfId="0" applyFont="1" applyAlignment="1">
      <alignment horizontal="right" vertical="center"/>
    </xf>
    <xf numFmtId="0" fontId="6" fillId="0" borderId="0" xfId="0" quotePrefix="1" applyFont="1">
      <alignment vertical="center"/>
    </xf>
    <xf numFmtId="202" fontId="7" fillId="0" borderId="0" xfId="0" applyNumberFormat="1" applyFont="1" applyAlignment="1">
      <alignment horizontal="center" vertical="center"/>
    </xf>
    <xf numFmtId="203" fontId="7" fillId="0" borderId="0" xfId="0" applyNumberFormat="1" applyFont="1" applyAlignment="1">
      <alignment horizontal="center" vertical="center"/>
    </xf>
    <xf numFmtId="202" fontId="6" fillId="0" borderId="0" xfId="0" applyNumberFormat="1" applyFont="1" applyAlignment="1">
      <alignment horizontal="center" vertical="center"/>
    </xf>
    <xf numFmtId="203" fontId="6" fillId="0" borderId="0" xfId="0" applyNumberFormat="1" applyFont="1" applyAlignment="1">
      <alignment horizontal="center" vertical="center"/>
    </xf>
    <xf numFmtId="205" fontId="6" fillId="0" borderId="0" xfId="0" applyNumberFormat="1" applyFont="1">
      <alignment vertical="center"/>
    </xf>
    <xf numFmtId="0" fontId="6" fillId="0" borderId="0" xfId="0" quotePrefix="1" applyFont="1" applyAlignment="1">
      <alignment horizontal="right" vertical="center"/>
    </xf>
    <xf numFmtId="0" fontId="10" fillId="0" borderId="0" xfId="0" quotePrefix="1" applyFont="1">
      <alignment vertical="center"/>
    </xf>
    <xf numFmtId="193" fontId="17" fillId="0" borderId="74" xfId="1" applyNumberFormat="1" applyFont="1" applyFill="1" applyBorder="1" applyAlignment="1">
      <alignment horizontal="left" vertical="center" shrinkToFit="1"/>
    </xf>
    <xf numFmtId="0" fontId="36" fillId="0" borderId="0" xfId="0" applyFont="1">
      <alignment vertical="center"/>
    </xf>
    <xf numFmtId="0" fontId="8" fillId="0" borderId="0" xfId="0" applyFont="1">
      <alignment vertical="center"/>
    </xf>
    <xf numFmtId="0" fontId="37" fillId="0" borderId="17" xfId="0" applyFont="1" applyBorder="1" applyAlignment="1">
      <alignment horizontal="center" vertical="center"/>
    </xf>
    <xf numFmtId="0" fontId="37" fillId="0" borderId="0" xfId="0" applyFont="1" applyAlignment="1">
      <alignment horizontal="center" vertical="center"/>
    </xf>
    <xf numFmtId="207" fontId="37" fillId="0" borderId="17" xfId="0" applyNumberFormat="1" applyFont="1" applyBorder="1" applyAlignment="1">
      <alignment horizontal="center" vertical="center"/>
    </xf>
    <xf numFmtId="207" fontId="8" fillId="0" borderId="0" xfId="0" applyNumberFormat="1" applyFont="1" applyAlignment="1">
      <alignment horizontal="left" vertical="center"/>
    </xf>
    <xf numFmtId="0" fontId="7" fillId="0" borderId="20" xfId="0" applyFont="1" applyBorder="1">
      <alignment vertical="center"/>
    </xf>
    <xf numFmtId="0" fontId="7" fillId="0" borderId="10" xfId="0" applyFont="1" applyBorder="1">
      <alignment vertical="center"/>
    </xf>
    <xf numFmtId="0" fontId="7" fillId="0" borderId="17" xfId="0" applyFont="1" applyBorder="1">
      <alignment vertical="center"/>
    </xf>
    <xf numFmtId="0" fontId="7" fillId="0" borderId="11"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15" xfId="0" applyFont="1" applyBorder="1">
      <alignment vertical="center"/>
    </xf>
    <xf numFmtId="0" fontId="46" fillId="3" borderId="10" xfId="0" applyFont="1" applyFill="1" applyBorder="1">
      <alignment vertical="center"/>
    </xf>
    <xf numFmtId="0" fontId="31" fillId="3" borderId="17" xfId="0" applyFont="1" applyFill="1" applyBorder="1">
      <alignment vertical="center"/>
    </xf>
    <xf numFmtId="0" fontId="31" fillId="3" borderId="11" xfId="0" applyFont="1" applyFill="1" applyBorder="1">
      <alignment vertical="center"/>
    </xf>
    <xf numFmtId="0" fontId="31" fillId="9" borderId="5" xfId="0" applyFont="1" applyFill="1" applyBorder="1" applyAlignment="1">
      <alignment vertical="center" wrapText="1"/>
    </xf>
    <xf numFmtId="0" fontId="31" fillId="9" borderId="6" xfId="0" applyFont="1" applyFill="1" applyBorder="1" applyAlignment="1">
      <alignment vertical="center" wrapText="1"/>
    </xf>
    <xf numFmtId="0" fontId="31" fillId="9" borderId="5" xfId="0" applyFont="1" applyFill="1" applyBorder="1" applyAlignment="1">
      <alignment horizontal="center" vertical="center" wrapText="1"/>
    </xf>
    <xf numFmtId="0" fontId="31" fillId="9" borderId="7" xfId="0" applyFont="1" applyFill="1" applyBorder="1" applyAlignment="1">
      <alignment vertical="center" wrapText="1" shrinkToFit="1"/>
    </xf>
    <xf numFmtId="0" fontId="44" fillId="9" borderId="79" xfId="5" applyFont="1" applyFill="1" applyBorder="1" applyAlignment="1">
      <alignment horizontal="center" vertical="center"/>
    </xf>
    <xf numFmtId="0" fontId="31" fillId="0" borderId="79" xfId="0" applyFont="1" applyBorder="1">
      <alignment vertical="center"/>
    </xf>
    <xf numFmtId="0" fontId="31" fillId="0" borderId="80" xfId="0" applyFont="1" applyBorder="1">
      <alignment vertical="center"/>
    </xf>
    <xf numFmtId="0" fontId="31" fillId="0" borderId="12" xfId="0" applyFont="1" applyBorder="1">
      <alignment vertical="center"/>
    </xf>
    <xf numFmtId="0" fontId="44" fillId="0" borderId="17" xfId="0" applyFont="1" applyBorder="1" applyAlignment="1">
      <alignment vertical="center" wrapText="1"/>
    </xf>
    <xf numFmtId="0" fontId="44" fillId="0" borderId="83" xfId="5" applyFont="1" applyBorder="1">
      <alignment vertical="center"/>
    </xf>
    <xf numFmtId="0" fontId="13" fillId="0" borderId="84" xfId="0" applyFont="1" applyBorder="1" applyAlignment="1">
      <alignment vertical="center" wrapText="1"/>
    </xf>
    <xf numFmtId="0" fontId="31" fillId="0" borderId="16" xfId="0" applyFont="1" applyBorder="1">
      <alignment vertical="center"/>
    </xf>
    <xf numFmtId="0" fontId="31" fillId="0" borderId="14" xfId="0" applyFont="1" applyBorder="1">
      <alignment vertical="center"/>
    </xf>
    <xf numFmtId="0" fontId="31" fillId="0" borderId="83" xfId="0" applyFont="1" applyBorder="1">
      <alignment vertical="center"/>
    </xf>
    <xf numFmtId="0" fontId="31" fillId="0" borderId="85" xfId="0" applyFont="1" applyBorder="1">
      <alignment vertical="center"/>
    </xf>
    <xf numFmtId="0" fontId="44" fillId="0" borderId="86" xfId="0" applyFont="1" applyBorder="1">
      <alignment vertical="center"/>
    </xf>
    <xf numFmtId="0" fontId="31" fillId="0" borderId="87" xfId="0" applyFont="1" applyBorder="1">
      <alignment vertical="center"/>
    </xf>
    <xf numFmtId="0" fontId="31" fillId="0" borderId="11" xfId="0" applyFont="1" applyBorder="1">
      <alignment vertical="center"/>
    </xf>
    <xf numFmtId="0" fontId="31" fillId="0" borderId="20" xfId="0" applyFont="1" applyBorder="1">
      <alignment vertical="center"/>
    </xf>
    <xf numFmtId="0" fontId="31" fillId="0" borderId="88" xfId="0" applyFont="1" applyBorder="1">
      <alignment vertical="center"/>
    </xf>
    <xf numFmtId="0" fontId="31" fillId="0" borderId="13" xfId="0" applyFont="1" applyBorder="1">
      <alignment vertical="center"/>
    </xf>
    <xf numFmtId="0" fontId="31" fillId="0" borderId="89" xfId="0" applyFont="1" applyBorder="1">
      <alignment vertical="center"/>
    </xf>
    <xf numFmtId="0" fontId="31" fillId="0" borderId="0" xfId="0" applyFont="1" applyAlignment="1">
      <alignment horizontal="left" vertical="center" indent="2"/>
    </xf>
    <xf numFmtId="0" fontId="44" fillId="0" borderId="37" xfId="5" applyFont="1" applyBorder="1">
      <alignment vertical="center"/>
    </xf>
    <xf numFmtId="0" fontId="44" fillId="0" borderId="83" xfId="5" applyFont="1" applyBorder="1" applyAlignment="1">
      <alignment vertical="center" shrinkToFit="1"/>
    </xf>
    <xf numFmtId="0" fontId="31" fillId="8" borderId="5" xfId="0" applyFont="1" applyFill="1" applyBorder="1" applyAlignment="1">
      <alignment horizontal="center" vertical="center" shrinkToFit="1"/>
    </xf>
    <xf numFmtId="0" fontId="44" fillId="0" borderId="82" xfId="5" applyFont="1" applyBorder="1">
      <alignment vertical="center"/>
    </xf>
    <xf numFmtId="0" fontId="31" fillId="0" borderId="0" xfId="0" applyFont="1" applyAlignment="1">
      <alignment vertical="center" shrinkToFit="1"/>
    </xf>
    <xf numFmtId="0" fontId="31" fillId="0" borderId="85" xfId="0" applyFont="1" applyBorder="1" applyAlignment="1">
      <alignment vertical="center" shrinkToFit="1"/>
    </xf>
    <xf numFmtId="0" fontId="31" fillId="3" borderId="91" xfId="0" applyFont="1" applyFill="1" applyBorder="1">
      <alignment vertical="center"/>
    </xf>
    <xf numFmtId="0" fontId="31" fillId="3" borderId="92" xfId="0" applyFont="1" applyFill="1" applyBorder="1">
      <alignment vertical="center"/>
    </xf>
    <xf numFmtId="0" fontId="49" fillId="10" borderId="0" xfId="5" applyFont="1" applyFill="1">
      <alignment vertical="center"/>
    </xf>
    <xf numFmtId="0" fontId="49" fillId="10" borderId="0" xfId="0" applyFont="1" applyFill="1">
      <alignment vertical="center"/>
    </xf>
    <xf numFmtId="0" fontId="44" fillId="0" borderId="0" xfId="5" applyFont="1">
      <alignment vertical="center"/>
    </xf>
    <xf numFmtId="0" fontId="10" fillId="0" borderId="0" xfId="0" applyFont="1" applyAlignment="1">
      <alignment horizontal="left" vertical="center"/>
    </xf>
    <xf numFmtId="0" fontId="32" fillId="0" borderId="0" xfId="0" applyFont="1" applyAlignment="1">
      <alignment vertical="center" wrapText="1"/>
    </xf>
    <xf numFmtId="0" fontId="33" fillId="0" borderId="0" xfId="0" applyFont="1" applyAlignment="1">
      <alignment horizontal="left" vertical="top" wrapText="1"/>
    </xf>
    <xf numFmtId="0" fontId="6" fillId="0" borderId="0" xfId="0" applyFont="1" applyAlignment="1">
      <alignment horizontal="left" vertical="top"/>
    </xf>
    <xf numFmtId="207" fontId="37" fillId="0" borderId="0" xfId="0" applyNumberFormat="1" applyFont="1" applyAlignment="1">
      <alignment horizontal="center" vertical="center"/>
    </xf>
    <xf numFmtId="0" fontId="31" fillId="0" borderId="83" xfId="5" applyFont="1" applyBorder="1">
      <alignment vertical="center"/>
    </xf>
    <xf numFmtId="0" fontId="6" fillId="4" borderId="5" xfId="0" applyFont="1" applyFill="1" applyBorder="1" applyAlignment="1">
      <alignment horizontal="center" vertical="center"/>
    </xf>
    <xf numFmtId="0" fontId="7" fillId="12" borderId="0" xfId="0" applyFont="1" applyFill="1">
      <alignment vertical="center"/>
    </xf>
    <xf numFmtId="0" fontId="4" fillId="0" borderId="0" xfId="0" applyFont="1">
      <alignment vertical="center"/>
    </xf>
    <xf numFmtId="0" fontId="59" fillId="0" borderId="0" xfId="0" applyFont="1">
      <alignment vertical="center"/>
    </xf>
    <xf numFmtId="0" fontId="60" fillId="0" borderId="0" xfId="0" applyFont="1">
      <alignment vertical="center"/>
    </xf>
    <xf numFmtId="0" fontId="59" fillId="0" borderId="0" xfId="2" applyFont="1"/>
    <xf numFmtId="0" fontId="59" fillId="0" borderId="0" xfId="0" applyFont="1" applyAlignment="1">
      <alignment vertical="center" wrapText="1"/>
    </xf>
    <xf numFmtId="0" fontId="59" fillId="0" borderId="0" xfId="0" applyFont="1" applyAlignment="1">
      <alignment horizontal="center" vertical="center"/>
    </xf>
    <xf numFmtId="0" fontId="59" fillId="0" borderId="0" xfId="2" applyFont="1" applyAlignment="1">
      <alignment vertical="center"/>
    </xf>
    <xf numFmtId="0" fontId="61" fillId="0" borderId="0" xfId="0" applyFont="1">
      <alignment vertical="center"/>
    </xf>
    <xf numFmtId="0" fontId="62" fillId="0" borderId="0" xfId="0" applyFont="1" applyAlignment="1">
      <alignment horizontal="center" vertical="center"/>
    </xf>
    <xf numFmtId="0" fontId="63" fillId="0" borderId="0" xfId="0" applyFont="1">
      <alignment vertical="center"/>
    </xf>
    <xf numFmtId="0" fontId="59" fillId="0" borderId="0" xfId="0" applyFont="1" applyAlignment="1">
      <alignment horizontal="left" vertical="center"/>
    </xf>
    <xf numFmtId="0" fontId="59" fillId="0" borderId="0" xfId="2" applyFont="1" applyAlignment="1">
      <alignment horizontal="center" vertical="center"/>
    </xf>
    <xf numFmtId="0" fontId="59" fillId="0" borderId="0" xfId="0" applyFont="1" applyAlignment="1">
      <alignment horizontal="right" vertical="center"/>
    </xf>
    <xf numFmtId="0" fontId="60" fillId="0" borderId="0" xfId="7" applyFont="1">
      <alignment vertical="center"/>
    </xf>
    <xf numFmtId="0" fontId="6" fillId="0" borderId="0" xfId="8" applyFont="1">
      <alignment vertical="center"/>
    </xf>
    <xf numFmtId="0" fontId="6" fillId="0" borderId="15" xfId="8" applyFont="1" applyBorder="1">
      <alignment vertical="center"/>
    </xf>
    <xf numFmtId="0" fontId="6" fillId="0" borderId="26" xfId="8" applyFont="1" applyBorder="1">
      <alignment vertical="center"/>
    </xf>
    <xf numFmtId="0" fontId="6" fillId="0" borderId="14" xfId="8" applyFont="1" applyBorder="1">
      <alignment vertical="center"/>
    </xf>
    <xf numFmtId="0" fontId="6" fillId="0" borderId="20" xfId="8" applyFont="1" applyBorder="1">
      <alignment vertical="center"/>
    </xf>
    <xf numFmtId="0" fontId="6" fillId="0" borderId="13" xfId="8" applyFont="1" applyBorder="1">
      <alignment vertical="center"/>
    </xf>
    <xf numFmtId="0" fontId="6" fillId="0" borderId="11" xfId="8" applyFont="1" applyBorder="1">
      <alignment vertical="center"/>
    </xf>
    <xf numFmtId="0" fontId="6" fillId="0" borderId="17" xfId="8" applyFont="1" applyBorder="1">
      <alignment vertical="center"/>
    </xf>
    <xf numFmtId="0" fontId="6" fillId="0" borderId="10" xfId="8" applyFont="1" applyBorder="1">
      <alignment vertical="center"/>
    </xf>
    <xf numFmtId="0" fontId="10" fillId="0" borderId="0" xfId="8" applyFont="1">
      <alignment vertical="center"/>
    </xf>
    <xf numFmtId="0" fontId="6" fillId="3" borderId="5" xfId="8" applyFont="1" applyFill="1" applyBorder="1" applyAlignment="1">
      <alignment horizontal="center" vertical="center"/>
    </xf>
    <xf numFmtId="0" fontId="6" fillId="0" borderId="5" xfId="8" applyFont="1" applyBorder="1" applyAlignment="1">
      <alignment horizontal="center" vertical="center" wrapText="1"/>
    </xf>
    <xf numFmtId="0" fontId="6" fillId="3" borderId="5" xfId="8" applyFont="1" applyFill="1" applyBorder="1" applyAlignment="1">
      <alignment horizontal="left" vertical="center" wrapText="1"/>
    </xf>
    <xf numFmtId="0" fontId="6" fillId="3" borderId="5" xfId="8" applyFont="1" applyFill="1" applyBorder="1" applyAlignment="1">
      <alignment horizontal="center" vertical="center" wrapText="1"/>
    </xf>
    <xf numFmtId="0" fontId="6" fillId="0" borderId="12" xfId="8" applyFont="1" applyBorder="1" applyAlignment="1">
      <alignment horizontal="center" vertical="center" wrapText="1"/>
    </xf>
    <xf numFmtId="0" fontId="6" fillId="4" borderId="8" xfId="8" applyFont="1" applyFill="1" applyBorder="1" applyAlignment="1">
      <alignment horizontal="center" vertical="center" wrapText="1"/>
    </xf>
    <xf numFmtId="0" fontId="6" fillId="4" borderId="12" xfId="8" applyFont="1" applyFill="1" applyBorder="1" applyAlignment="1">
      <alignment horizontal="center" vertical="center" wrapText="1"/>
    </xf>
    <xf numFmtId="0" fontId="6" fillId="4" borderId="6" xfId="8" applyFont="1" applyFill="1" applyBorder="1" applyAlignment="1">
      <alignment horizontal="center" vertical="center" wrapText="1"/>
    </xf>
    <xf numFmtId="0" fontId="10" fillId="0" borderId="41" xfId="8" applyFont="1" applyBorder="1" applyAlignment="1">
      <alignment horizontal="center" vertical="center"/>
    </xf>
    <xf numFmtId="0" fontId="10" fillId="0" borderId="40" xfId="8" applyFont="1" applyBorder="1" applyAlignment="1">
      <alignment horizontal="center" vertical="center"/>
    </xf>
    <xf numFmtId="0" fontId="10" fillId="0" borderId="39" xfId="8" applyFont="1" applyBorder="1" applyAlignment="1">
      <alignment horizontal="left" vertical="center"/>
    </xf>
    <xf numFmtId="0" fontId="7" fillId="0" borderId="0" xfId="9" applyFont="1" applyAlignment="1">
      <alignment horizontal="right" vertical="center"/>
    </xf>
    <xf numFmtId="0" fontId="7" fillId="0" borderId="0" xfId="8" applyFont="1" applyAlignment="1">
      <alignment vertical="top"/>
    </xf>
    <xf numFmtId="0" fontId="68" fillId="0" borderId="0" xfId="5" applyFont="1">
      <alignment vertical="center"/>
    </xf>
    <xf numFmtId="0" fontId="71" fillId="0" borderId="0" xfId="5" applyFont="1" applyAlignment="1">
      <alignment horizontal="left" vertical="center"/>
    </xf>
    <xf numFmtId="0" fontId="7" fillId="0" borderId="0" xfId="9" applyFont="1" applyAlignment="1">
      <alignment vertical="center" wrapText="1"/>
    </xf>
    <xf numFmtId="210" fontId="7" fillId="0" borderId="0" xfId="9" applyNumberFormat="1" applyFont="1" applyAlignment="1">
      <alignment horizontal="right" vertical="center" wrapText="1"/>
    </xf>
    <xf numFmtId="210" fontId="7" fillId="0" borderId="0" xfId="9" applyNumberFormat="1" applyFont="1" applyAlignment="1">
      <alignment horizontal="center" vertical="center" wrapText="1"/>
    </xf>
    <xf numFmtId="210" fontId="28" fillId="0" borderId="0" xfId="9" applyNumberFormat="1" applyFont="1" applyAlignment="1">
      <alignment horizontal="left" vertical="center" wrapText="1" shrinkToFit="1"/>
    </xf>
    <xf numFmtId="210" fontId="6" fillId="0" borderId="0" xfId="9" applyNumberFormat="1" applyFont="1" applyAlignment="1">
      <alignment horizontal="left" vertical="center" wrapText="1" shrinkToFit="1"/>
    </xf>
    <xf numFmtId="210" fontId="7" fillId="0" borderId="0" xfId="9" applyNumberFormat="1" applyFont="1" applyAlignment="1">
      <alignment horizontal="left" vertical="center" shrinkToFit="1"/>
    </xf>
    <xf numFmtId="213" fontId="7" fillId="0" borderId="0" xfId="9" applyNumberFormat="1" applyFont="1" applyAlignment="1">
      <alignment horizontal="center" vertical="center" wrapText="1"/>
    </xf>
    <xf numFmtId="214" fontId="7" fillId="0" borderId="0" xfId="9" applyNumberFormat="1" applyFont="1" applyAlignment="1">
      <alignment horizontal="center" vertical="center" wrapText="1"/>
    </xf>
    <xf numFmtId="215" fontId="7" fillId="0" borderId="0" xfId="9" applyNumberFormat="1" applyFont="1" applyAlignment="1">
      <alignment horizontal="center" vertical="center" wrapText="1"/>
    </xf>
    <xf numFmtId="0" fontId="7" fillId="0" borderId="0" xfId="9" applyFont="1" applyAlignment="1">
      <alignment horizontal="center" vertical="center"/>
    </xf>
    <xf numFmtId="210" fontId="6" fillId="5" borderId="101" xfId="9" applyNumberFormat="1" applyFont="1" applyFill="1" applyBorder="1" applyAlignment="1">
      <alignment horizontal="left" vertical="center" wrapText="1" shrinkToFit="1"/>
    </xf>
    <xf numFmtId="0" fontId="7" fillId="5" borderId="100" xfId="9" applyFont="1" applyFill="1" applyBorder="1" applyAlignment="1">
      <alignment horizontal="center" vertical="center" wrapText="1"/>
    </xf>
    <xf numFmtId="214" fontId="76" fillId="5" borderId="100" xfId="9" applyNumberFormat="1" applyFont="1" applyFill="1" applyBorder="1" applyAlignment="1">
      <alignment horizontal="center" vertical="center"/>
    </xf>
    <xf numFmtId="0" fontId="7" fillId="5" borderId="0" xfId="9" applyFont="1" applyFill="1">
      <alignment vertical="center"/>
    </xf>
    <xf numFmtId="0" fontId="77" fillId="0" borderId="0" xfId="9" applyFont="1" applyAlignment="1">
      <alignment horizontal="center" vertical="center"/>
    </xf>
    <xf numFmtId="0" fontId="36" fillId="0" borderId="0" xfId="9" applyFont="1" applyAlignment="1">
      <alignment horizontal="center" vertical="center"/>
    </xf>
    <xf numFmtId="0" fontId="7" fillId="0" borderId="0" xfId="9" applyFont="1" applyAlignment="1">
      <alignment horizontal="left" vertical="center"/>
    </xf>
    <xf numFmtId="0" fontId="41" fillId="0" borderId="0" xfId="9" applyFont="1">
      <alignment vertical="center"/>
    </xf>
    <xf numFmtId="0" fontId="42" fillId="0" borderId="0" xfId="9" applyFont="1">
      <alignment vertical="center"/>
    </xf>
    <xf numFmtId="0" fontId="34" fillId="0" borderId="0" xfId="5">
      <alignment vertical="center"/>
    </xf>
    <xf numFmtId="0" fontId="34" fillId="0" borderId="0" xfId="5" applyAlignment="1">
      <alignment vertical="center" wrapText="1"/>
    </xf>
    <xf numFmtId="0" fontId="78" fillId="0" borderId="0" xfId="5" applyFont="1">
      <alignment vertical="center"/>
    </xf>
    <xf numFmtId="0" fontId="78" fillId="0" borderId="87" xfId="5" applyFont="1" applyBorder="1">
      <alignment vertical="center"/>
    </xf>
    <xf numFmtId="0" fontId="78" fillId="0" borderId="79" xfId="5" applyFont="1" applyBorder="1">
      <alignment vertical="center"/>
    </xf>
    <xf numFmtId="0" fontId="78" fillId="0" borderId="83" xfId="5" applyFont="1" applyBorder="1">
      <alignment vertical="center"/>
    </xf>
    <xf numFmtId="0" fontId="78" fillId="0" borderId="37" xfId="5" applyFont="1" applyBorder="1">
      <alignment vertical="center"/>
    </xf>
    <xf numFmtId="0" fontId="78" fillId="0" borderId="12" xfId="5" applyFont="1" applyBorder="1">
      <alignment vertical="center"/>
    </xf>
    <xf numFmtId="0" fontId="78" fillId="0" borderId="16" xfId="5" applyFont="1" applyBorder="1">
      <alignment vertical="center"/>
    </xf>
    <xf numFmtId="0" fontId="78" fillId="0" borderId="82" xfId="5" applyFont="1" applyBorder="1">
      <alignment vertical="center"/>
    </xf>
    <xf numFmtId="0" fontId="79" fillId="0" borderId="5" xfId="5" applyFont="1" applyBorder="1" applyAlignment="1">
      <alignment horizontal="center" vertical="center" wrapText="1"/>
    </xf>
    <xf numFmtId="0" fontId="79" fillId="0" borderId="16" xfId="5" applyFont="1" applyBorder="1" applyAlignment="1">
      <alignment vertical="center" wrapText="1"/>
    </xf>
    <xf numFmtId="0" fontId="81" fillId="0" borderId="0" xfId="5" applyFont="1" applyAlignment="1">
      <alignment horizontal="center" vertical="center"/>
    </xf>
    <xf numFmtId="0" fontId="81" fillId="0" borderId="0" xfId="5" applyFont="1" applyAlignment="1">
      <alignment vertical="center" wrapText="1"/>
    </xf>
    <xf numFmtId="0" fontId="81" fillId="0" borderId="0" xfId="5" applyFont="1">
      <alignment vertical="center"/>
    </xf>
    <xf numFmtId="0" fontId="79" fillId="0" borderId="0" xfId="5" applyFont="1" applyAlignment="1">
      <alignment horizontal="left" vertical="center"/>
    </xf>
    <xf numFmtId="0" fontId="78" fillId="0" borderId="5" xfId="5" applyFont="1" applyBorder="1">
      <alignment vertical="center"/>
    </xf>
    <xf numFmtId="0" fontId="79" fillId="13" borderId="5" xfId="5" applyFont="1" applyFill="1" applyBorder="1" applyAlignment="1">
      <alignment horizontal="center" vertical="center" wrapText="1"/>
    </xf>
    <xf numFmtId="0" fontId="79" fillId="0" borderId="5" xfId="5" applyFont="1" applyBorder="1" applyAlignment="1">
      <alignment vertical="center" wrapText="1"/>
    </xf>
    <xf numFmtId="0" fontId="78" fillId="0" borderId="5" xfId="5" applyFont="1" applyBorder="1" applyAlignment="1">
      <alignment horizontal="center" vertical="center"/>
    </xf>
    <xf numFmtId="0" fontId="80" fillId="13" borderId="6" xfId="5" applyFont="1" applyFill="1" applyBorder="1" applyAlignment="1">
      <alignment horizontal="center" vertical="center" wrapText="1"/>
    </xf>
    <xf numFmtId="0" fontId="81" fillId="0" borderId="0" xfId="5" applyFont="1" applyAlignment="1">
      <alignment horizontal="left" vertical="center" indent="1"/>
    </xf>
    <xf numFmtId="0" fontId="79" fillId="0" borderId="0" xfId="5" applyFont="1">
      <alignment vertical="center"/>
    </xf>
    <xf numFmtId="0" fontId="79" fillId="0" borderId="5" xfId="5" applyFont="1" applyBorder="1" applyAlignment="1">
      <alignment horizontal="left" vertical="center" wrapText="1"/>
    </xf>
    <xf numFmtId="0" fontId="79" fillId="0" borderId="5" xfId="5" applyFont="1" applyBorder="1" applyAlignment="1">
      <alignment vertical="top" wrapText="1"/>
    </xf>
    <xf numFmtId="0" fontId="78" fillId="0" borderId="5" xfId="5" applyFont="1" applyBorder="1" applyAlignment="1">
      <alignment vertical="center" wrapText="1"/>
    </xf>
    <xf numFmtId="0" fontId="81" fillId="0" borderId="0" xfId="5" applyFont="1" applyAlignment="1">
      <alignment horizontal="left" vertical="center" wrapText="1"/>
    </xf>
    <xf numFmtId="0" fontId="78" fillId="0" borderId="87" xfId="5" applyFont="1" applyBorder="1" applyAlignment="1">
      <alignment vertical="center" wrapText="1"/>
    </xf>
    <xf numFmtId="0" fontId="78" fillId="0" borderId="82" xfId="5" applyFont="1" applyBorder="1" applyAlignment="1">
      <alignment vertical="center" wrapText="1"/>
    </xf>
    <xf numFmtId="0" fontId="78" fillId="0" borderId="83" xfId="5" applyFont="1" applyBorder="1" applyAlignment="1">
      <alignment vertical="center" wrapText="1"/>
    </xf>
    <xf numFmtId="0" fontId="78" fillId="0" borderId="79" xfId="5" applyFont="1" applyBorder="1" applyAlignment="1">
      <alignment vertical="center" wrapText="1"/>
    </xf>
    <xf numFmtId="0" fontId="79" fillId="0" borderId="8" xfId="5" applyFont="1" applyBorder="1" applyAlignment="1">
      <alignment horizontal="left" vertical="center" wrapText="1"/>
    </xf>
    <xf numFmtId="0" fontId="78" fillId="0" borderId="29" xfId="5" applyFont="1" applyBorder="1" applyAlignment="1">
      <alignment vertical="center" wrapText="1"/>
    </xf>
    <xf numFmtId="0" fontId="78" fillId="0" borderId="5" xfId="5" applyFont="1" applyBorder="1" applyAlignment="1">
      <alignment horizontal="center" vertical="center" wrapText="1"/>
    </xf>
    <xf numFmtId="0" fontId="79" fillId="0" borderId="5" xfId="5" applyFont="1" applyBorder="1" applyAlignment="1">
      <alignment vertical="center" wrapText="1" shrinkToFit="1"/>
    </xf>
    <xf numFmtId="0" fontId="82" fillId="0" borderId="5" xfId="5" applyFont="1" applyBorder="1" applyAlignment="1">
      <alignment vertical="center" wrapText="1"/>
    </xf>
    <xf numFmtId="0" fontId="79" fillId="0" borderId="0" xfId="5" applyFont="1" applyAlignment="1">
      <alignment horizontal="center" vertical="center"/>
    </xf>
    <xf numFmtId="0" fontId="79" fillId="0" borderId="0" xfId="5" applyFont="1" applyAlignment="1">
      <alignment vertical="center" wrapText="1"/>
    </xf>
    <xf numFmtId="0" fontId="79" fillId="0" borderId="0" xfId="5" applyFont="1" applyAlignment="1">
      <alignment horizontal="left" vertical="center" indent="1"/>
    </xf>
    <xf numFmtId="0" fontId="83" fillId="0" borderId="0" xfId="5" applyFont="1" applyAlignment="1">
      <alignment horizontal="center" vertical="center"/>
    </xf>
    <xf numFmtId="0" fontId="83" fillId="0" borderId="0" xfId="5" applyFont="1" applyAlignment="1">
      <alignment vertical="center" wrapText="1"/>
    </xf>
    <xf numFmtId="0" fontId="83" fillId="0" borderId="0" xfId="5" applyFont="1">
      <alignment vertical="center"/>
    </xf>
    <xf numFmtId="0" fontId="78" fillId="0" borderId="37" xfId="5" applyFont="1" applyBorder="1" applyAlignment="1">
      <alignment vertical="center" wrapText="1"/>
    </xf>
    <xf numFmtId="0" fontId="79" fillId="13" borderId="6" xfId="5" applyFont="1" applyFill="1" applyBorder="1" applyAlignment="1">
      <alignment horizontal="center" vertical="center"/>
    </xf>
    <xf numFmtId="0" fontId="79" fillId="0" borderId="5" xfId="5" applyFont="1" applyBorder="1" applyAlignment="1">
      <alignment horizontal="left" vertical="top"/>
    </xf>
    <xf numFmtId="0" fontId="79" fillId="0" borderId="5" xfId="5" applyFont="1" applyBorder="1" applyAlignment="1">
      <alignment vertical="top"/>
    </xf>
    <xf numFmtId="0" fontId="78" fillId="0" borderId="29" xfId="5" applyFont="1" applyBorder="1">
      <alignment vertical="center"/>
    </xf>
    <xf numFmtId="0" fontId="79" fillId="13" borderId="5" xfId="5" applyFont="1" applyFill="1" applyBorder="1" applyAlignment="1">
      <alignment horizontal="center" vertical="center"/>
    </xf>
    <xf numFmtId="0" fontId="80" fillId="0" borderId="0" xfId="5" applyFont="1" applyAlignment="1">
      <alignment horizontal="left" vertical="center"/>
    </xf>
    <xf numFmtId="0" fontId="80" fillId="13" borderId="5" xfId="5" applyFont="1" applyFill="1" applyBorder="1" applyAlignment="1">
      <alignment horizontal="center" vertical="center" wrapText="1"/>
    </xf>
    <xf numFmtId="0" fontId="6" fillId="0" borderId="0" xfId="10" applyFont="1"/>
    <xf numFmtId="0" fontId="6" fillId="0" borderId="0" xfId="10" applyFont="1" applyAlignment="1">
      <alignment wrapText="1"/>
    </xf>
    <xf numFmtId="0" fontId="7" fillId="0" borderId="0" xfId="11" applyFont="1"/>
    <xf numFmtId="0" fontId="7" fillId="0" borderId="0" xfId="10" applyFont="1"/>
    <xf numFmtId="0" fontId="7" fillId="0" borderId="0" xfId="10" applyFont="1" applyAlignment="1">
      <alignment horizontal="left" vertical="center"/>
    </xf>
    <xf numFmtId="0" fontId="7" fillId="0" borderId="0" xfId="12" applyFont="1"/>
    <xf numFmtId="0" fontId="4" fillId="0" borderId="0" xfId="9" applyFont="1">
      <alignment vertical="center"/>
    </xf>
    <xf numFmtId="0" fontId="42" fillId="0" borderId="0" xfId="10" applyFont="1"/>
    <xf numFmtId="0" fontId="7" fillId="0" borderId="45" xfId="0" applyFont="1" applyBorder="1">
      <alignment vertical="center"/>
    </xf>
    <xf numFmtId="0" fontId="7" fillId="0" borderId="44" xfId="0" applyFont="1" applyBorder="1">
      <alignment vertical="center"/>
    </xf>
    <xf numFmtId="207" fontId="6" fillId="0" borderId="0" xfId="0" applyNumberFormat="1" applyFont="1">
      <alignment vertical="center"/>
    </xf>
    <xf numFmtId="0" fontId="76" fillId="0" borderId="0" xfId="0" applyFont="1">
      <alignment vertical="center"/>
    </xf>
    <xf numFmtId="218" fontId="6" fillId="2" borderId="15" xfId="0" applyNumberFormat="1" applyFont="1" applyFill="1" applyBorder="1" applyAlignment="1">
      <alignment horizontal="right" vertical="center" shrinkToFit="1"/>
    </xf>
    <xf numFmtId="219" fontId="6" fillId="2" borderId="6" xfId="0" applyNumberFormat="1" applyFont="1" applyFill="1" applyBorder="1" applyAlignment="1">
      <alignment horizontal="right" vertical="center" shrinkToFit="1"/>
    </xf>
    <xf numFmtId="218" fontId="6" fillId="2" borderId="8" xfId="0" applyNumberFormat="1" applyFont="1" applyFill="1" applyBorder="1" applyAlignment="1">
      <alignment horizontal="right" vertical="center" shrinkToFit="1"/>
    </xf>
    <xf numFmtId="0" fontId="7" fillId="0" borderId="0" xfId="2" applyFont="1"/>
    <xf numFmtId="0" fontId="7" fillId="0" borderId="0" xfId="2" applyFont="1" applyAlignment="1">
      <alignment horizontal="left" vertical="center"/>
    </xf>
    <xf numFmtId="0" fontId="6" fillId="0" borderId="17" xfId="0" applyFont="1" applyBorder="1" applyAlignment="1">
      <alignment vertical="center" wrapText="1"/>
    </xf>
    <xf numFmtId="0" fontId="7" fillId="0" borderId="17" xfId="0" applyFont="1" applyBorder="1" applyAlignment="1">
      <alignment horizontal="center" vertical="center"/>
    </xf>
    <xf numFmtId="0" fontId="35" fillId="0" borderId="17" xfId="0" applyFont="1" applyBorder="1">
      <alignment vertical="center"/>
    </xf>
    <xf numFmtId="0" fontId="13" fillId="0" borderId="0" xfId="2" applyFont="1" applyAlignment="1">
      <alignment horizontal="center" vertical="center" textRotation="255" wrapText="1"/>
    </xf>
    <xf numFmtId="0" fontId="13" fillId="0" borderId="17" xfId="2" applyFont="1" applyBorder="1" applyAlignment="1">
      <alignment horizontal="center" vertical="center" textRotation="255" wrapText="1"/>
    </xf>
    <xf numFmtId="0" fontId="7" fillId="0" borderId="26" xfId="0" applyFont="1" applyBorder="1" applyAlignment="1">
      <alignment horizontal="center" vertical="center"/>
    </xf>
    <xf numFmtId="0" fontId="6" fillId="0" borderId="26" xfId="0" applyFont="1" applyBorder="1">
      <alignment vertical="center"/>
    </xf>
    <xf numFmtId="0" fontId="35" fillId="0" borderId="26" xfId="5" applyFont="1" applyBorder="1">
      <alignment vertical="center"/>
    </xf>
    <xf numFmtId="0" fontId="6" fillId="0" borderId="26" xfId="0" applyFont="1" applyBorder="1" applyAlignment="1">
      <alignment horizontal="center" vertical="center" textRotation="255"/>
    </xf>
    <xf numFmtId="0" fontId="6" fillId="0" borderId="17" xfId="0" applyFont="1" applyBorder="1">
      <alignment vertical="center"/>
    </xf>
    <xf numFmtId="0" fontId="35" fillId="0" borderId="17" xfId="5" applyFont="1" applyBorder="1">
      <alignment vertical="center"/>
    </xf>
    <xf numFmtId="0" fontId="6" fillId="0" borderId="17" xfId="0" applyFont="1" applyBorder="1" applyAlignment="1">
      <alignment horizontal="center" vertical="center" textRotation="255"/>
    </xf>
    <xf numFmtId="0" fontId="4" fillId="0" borderId="0" xfId="2" applyFont="1"/>
    <xf numFmtId="0" fontId="45" fillId="0" borderId="0" xfId="0" applyFont="1">
      <alignment vertical="center"/>
    </xf>
    <xf numFmtId="0" fontId="6" fillId="0" borderId="0" xfId="2" applyFont="1"/>
    <xf numFmtId="38" fontId="6" fillId="0" borderId="0" xfId="1" applyFont="1" applyFill="1" applyBorder="1" applyAlignment="1">
      <alignment horizontal="center" vertical="center"/>
    </xf>
    <xf numFmtId="38" fontId="6" fillId="0" borderId="0" xfId="1" applyFont="1" applyFill="1" applyBorder="1" applyAlignment="1">
      <alignment vertical="center"/>
    </xf>
    <xf numFmtId="0" fontId="6" fillId="0" borderId="0" xfId="0" applyFont="1" applyAlignment="1">
      <alignment vertical="center" textRotation="255"/>
    </xf>
    <xf numFmtId="0" fontId="6" fillId="0" borderId="6" xfId="2" quotePrefix="1" applyFont="1" applyBorder="1" applyAlignment="1">
      <alignment vertical="center"/>
    </xf>
    <xf numFmtId="0" fontId="6" fillId="0" borderId="16" xfId="2" quotePrefix="1" applyFont="1" applyBorder="1" applyAlignment="1">
      <alignment vertical="center"/>
    </xf>
    <xf numFmtId="0" fontId="6" fillId="0" borderId="29" xfId="2" quotePrefix="1" applyFont="1" applyBorder="1" applyAlignment="1">
      <alignment vertical="center"/>
    </xf>
    <xf numFmtId="0" fontId="6" fillId="0" borderId="10" xfId="2" quotePrefix="1" applyFont="1" applyBorder="1" applyAlignment="1">
      <alignment vertical="center"/>
    </xf>
    <xf numFmtId="0" fontId="6" fillId="0" borderId="13" xfId="2" quotePrefix="1" applyFont="1" applyBorder="1" applyAlignment="1">
      <alignment vertical="center"/>
    </xf>
    <xf numFmtId="222" fontId="6" fillId="0" borderId="0" xfId="0" applyNumberFormat="1" applyFont="1">
      <alignment vertical="center"/>
    </xf>
    <xf numFmtId="0" fontId="6" fillId="0" borderId="14" xfId="2" quotePrefix="1" applyFont="1" applyBorder="1" applyAlignment="1">
      <alignment vertical="center"/>
    </xf>
    <xf numFmtId="0" fontId="18" fillId="0" borderId="0" xfId="0" applyFont="1" applyAlignment="1">
      <alignment horizontal="center" vertical="center"/>
    </xf>
    <xf numFmtId="0" fontId="18" fillId="0" borderId="0" xfId="0" applyFont="1" applyAlignment="1">
      <alignment horizontal="left" vertical="center"/>
    </xf>
    <xf numFmtId="0" fontId="6" fillId="0" borderId="0" xfId="2" applyFont="1" applyAlignment="1">
      <alignment vertical="center"/>
    </xf>
    <xf numFmtId="0" fontId="8" fillId="0" borderId="0" xfId="0" applyFont="1" applyAlignment="1">
      <alignment horizontal="right" vertical="center"/>
    </xf>
    <xf numFmtId="0" fontId="45" fillId="0" borderId="0" xfId="0" applyFont="1" applyAlignment="1">
      <alignment horizontal="right" vertical="center"/>
    </xf>
    <xf numFmtId="0" fontId="4" fillId="0" borderId="0" xfId="0" applyFont="1" applyAlignment="1">
      <alignment horizontal="right" vertical="center"/>
    </xf>
    <xf numFmtId="199" fontId="18" fillId="0" borderId="0" xfId="0" applyNumberFormat="1" applyFont="1" applyAlignment="1">
      <alignment horizontal="center" vertical="center"/>
    </xf>
    <xf numFmtId="0" fontId="90" fillId="0" borderId="0" xfId="14" applyFont="1"/>
    <xf numFmtId="0" fontId="90" fillId="0" borderId="0" xfId="14" applyFont="1" applyAlignment="1">
      <alignment vertical="center"/>
    </xf>
    <xf numFmtId="0" fontId="31" fillId="0" borderId="0" xfId="14" applyFont="1" applyAlignment="1">
      <alignment vertical="center"/>
    </xf>
    <xf numFmtId="0" fontId="90" fillId="0" borderId="0" xfId="14" applyFont="1" applyAlignment="1">
      <alignment horizontal="center"/>
    </xf>
    <xf numFmtId="0" fontId="41" fillId="0" borderId="0" xfId="5" applyFont="1">
      <alignment vertical="center"/>
    </xf>
    <xf numFmtId="0" fontId="41" fillId="0" borderId="0" xfId="5" applyFont="1" applyAlignment="1">
      <alignment vertical="center" wrapText="1"/>
    </xf>
    <xf numFmtId="0" fontId="41" fillId="13" borderId="5" xfId="5" applyFont="1" applyFill="1" applyBorder="1" applyAlignment="1">
      <alignment horizontal="center" vertical="center"/>
    </xf>
    <xf numFmtId="0" fontId="41" fillId="0" borderId="5" xfId="5" applyFont="1" applyBorder="1" applyAlignment="1">
      <alignment vertical="center" wrapText="1"/>
    </xf>
    <xf numFmtId="0" fontId="41" fillId="0" borderId="12" xfId="5" applyFont="1" applyBorder="1" applyAlignment="1">
      <alignment vertical="center" wrapText="1"/>
    </xf>
    <xf numFmtId="0" fontId="41" fillId="0" borderId="12" xfId="5" applyFont="1" applyBorder="1" applyAlignment="1">
      <alignment vertical="top" wrapText="1"/>
    </xf>
    <xf numFmtId="0" fontId="41" fillId="0" borderId="5" xfId="5" applyFont="1" applyBorder="1" applyAlignment="1">
      <alignment vertical="top" wrapText="1"/>
    </xf>
    <xf numFmtId="0" fontId="41" fillId="0" borderId="5" xfId="5" applyFont="1" applyBorder="1" applyAlignment="1">
      <alignment horizontal="center" vertical="center" wrapText="1"/>
    </xf>
    <xf numFmtId="0" fontId="41" fillId="0" borderId="14" xfId="5" applyFont="1" applyBorder="1" applyAlignment="1">
      <alignment horizontal="center" vertical="center" wrapText="1"/>
    </xf>
    <xf numFmtId="0" fontId="35" fillId="0" borderId="0" xfId="5" applyFont="1" applyAlignment="1">
      <alignment horizontal="center" vertical="center"/>
    </xf>
    <xf numFmtId="0" fontId="35" fillId="0" borderId="0" xfId="5" applyFont="1" applyAlignment="1">
      <alignment vertical="center" wrapText="1"/>
    </xf>
    <xf numFmtId="0" fontId="35" fillId="0" borderId="0" xfId="5" applyFont="1">
      <alignment vertical="center"/>
    </xf>
    <xf numFmtId="0" fontId="40" fillId="0" borderId="0" xfId="5" applyFont="1" applyAlignment="1">
      <alignment horizontal="left" vertical="center"/>
    </xf>
    <xf numFmtId="0" fontId="41" fillId="13" borderId="5" xfId="5" applyFont="1" applyFill="1" applyBorder="1" applyAlignment="1">
      <alignment horizontal="center" vertical="center" wrapText="1"/>
    </xf>
    <xf numFmtId="0" fontId="41" fillId="0" borderId="6" xfId="5" applyFont="1" applyBorder="1" applyAlignment="1">
      <alignment horizontal="center" vertical="center" wrapText="1"/>
    </xf>
    <xf numFmtId="0" fontId="35" fillId="0" borderId="0" xfId="5" applyFont="1" applyAlignment="1">
      <alignment horizontal="left" vertical="center" indent="1"/>
    </xf>
    <xf numFmtId="0" fontId="42" fillId="0" borderId="0" xfId="5" applyFont="1">
      <alignment vertical="center"/>
    </xf>
    <xf numFmtId="0" fontId="41" fillId="0" borderId="5" xfId="5" applyFont="1" applyBorder="1" applyAlignment="1">
      <alignment horizontal="left" vertical="center" wrapText="1"/>
    </xf>
    <xf numFmtId="0" fontId="35" fillId="0" borderId="12" xfId="5" applyFont="1" applyBorder="1" applyAlignment="1">
      <alignment horizontal="left" vertical="top" wrapText="1"/>
    </xf>
    <xf numFmtId="0" fontId="35" fillId="0" borderId="5" xfId="5" applyFont="1" applyBorder="1" applyAlignment="1">
      <alignment vertical="center" wrapText="1"/>
    </xf>
    <xf numFmtId="0" fontId="41" fillId="0" borderId="16" xfId="5" applyFont="1" applyBorder="1" applyAlignment="1">
      <alignment vertical="center" wrapText="1"/>
    </xf>
    <xf numFmtId="0" fontId="35" fillId="0" borderId="0" xfId="5" applyFont="1" applyAlignment="1">
      <alignment horizontal="left" vertical="center" wrapText="1"/>
    </xf>
    <xf numFmtId="0" fontId="41" fillId="0" borderId="5" xfId="5" applyFont="1" applyBorder="1" applyAlignment="1">
      <alignment horizontal="left" vertical="top" wrapText="1"/>
    </xf>
    <xf numFmtId="0" fontId="41" fillId="0" borderId="12" xfId="5" applyFont="1" applyBorder="1" applyAlignment="1">
      <alignment horizontal="left" vertical="top" wrapText="1"/>
    </xf>
    <xf numFmtId="0" fontId="41" fillId="0" borderId="8" xfId="5" applyFont="1" applyBorder="1" applyAlignment="1">
      <alignment horizontal="left" vertical="center" wrapText="1"/>
    </xf>
    <xf numFmtId="0" fontId="41" fillId="0" borderId="12" xfId="5" applyFont="1" applyBorder="1" applyAlignment="1">
      <alignment vertical="top" wrapText="1" shrinkToFit="1"/>
    </xf>
    <xf numFmtId="0" fontId="41" fillId="0" borderId="5" xfId="5" applyFont="1" applyBorder="1" applyAlignment="1">
      <alignment vertical="center" shrinkToFit="1"/>
    </xf>
    <xf numFmtId="0" fontId="41" fillId="0" borderId="0" xfId="5" applyFont="1" applyAlignment="1">
      <alignment horizontal="center" vertical="center"/>
    </xf>
    <xf numFmtId="0" fontId="41" fillId="0" borderId="0" xfId="5" applyFont="1" applyAlignment="1">
      <alignment horizontal="left" vertical="center" indent="1"/>
    </xf>
    <xf numFmtId="0" fontId="41" fillId="0" borderId="16" xfId="5" applyFont="1" applyBorder="1" applyAlignment="1">
      <alignment horizontal="left" vertical="center" wrapText="1"/>
    </xf>
    <xf numFmtId="0" fontId="41" fillId="0" borderId="5" xfId="5" applyFont="1" applyBorder="1" applyAlignment="1">
      <alignment vertical="top" shrinkToFit="1"/>
    </xf>
    <xf numFmtId="0" fontId="35" fillId="13" borderId="5" xfId="5" applyFont="1" applyFill="1" applyBorder="1" applyAlignment="1">
      <alignment horizontal="center" vertical="center"/>
    </xf>
    <xf numFmtId="0" fontId="92" fillId="0" borderId="0" xfId="0" applyFont="1">
      <alignment vertical="center"/>
    </xf>
    <xf numFmtId="0" fontId="94" fillId="0" borderId="0" xfId="0" applyFont="1" applyAlignment="1"/>
    <xf numFmtId="0" fontId="92" fillId="0" borderId="0" xfId="0" applyFont="1" applyAlignment="1">
      <alignment vertical="center" wrapText="1" readingOrder="1"/>
    </xf>
    <xf numFmtId="0" fontId="94" fillId="15" borderId="16" xfId="0" applyFont="1" applyFill="1" applyBorder="1" applyAlignment="1">
      <alignment horizontal="center" vertical="center" wrapText="1"/>
    </xf>
    <xf numFmtId="0" fontId="97" fillId="0" borderId="5" xfId="0" applyFont="1" applyBorder="1" applyAlignment="1">
      <alignment horizontal="center" vertical="center" textRotation="255" wrapText="1" shrinkToFit="1"/>
    </xf>
    <xf numFmtId="0" fontId="92" fillId="0" borderId="5" xfId="0" applyFont="1" applyBorder="1" applyAlignment="1">
      <alignment horizontal="center" vertical="center" textRotation="255" shrinkToFit="1"/>
    </xf>
    <xf numFmtId="0" fontId="94" fillId="15" borderId="5" xfId="0" applyFont="1" applyFill="1" applyBorder="1" applyAlignment="1">
      <alignment horizontal="center" vertical="center"/>
    </xf>
    <xf numFmtId="0" fontId="97" fillId="0" borderId="5" xfId="0" applyFont="1" applyBorder="1" applyAlignment="1">
      <alignment horizontal="center" vertical="center" textRotation="255" wrapText="1"/>
    </xf>
    <xf numFmtId="0" fontId="98" fillId="0" borderId="5" xfId="0" applyFont="1" applyBorder="1" applyAlignment="1">
      <alignment horizontal="center" vertical="center" textRotation="255" shrinkToFit="1"/>
    </xf>
    <xf numFmtId="0" fontId="94" fillId="15" borderId="156" xfId="0" applyFont="1" applyFill="1" applyBorder="1" applyAlignment="1">
      <alignment horizontal="center" vertical="center"/>
    </xf>
    <xf numFmtId="0" fontId="94" fillId="15" borderId="159" xfId="0" applyFont="1" applyFill="1" applyBorder="1" applyAlignment="1">
      <alignment horizontal="center" vertical="center"/>
    </xf>
    <xf numFmtId="0" fontId="92" fillId="0" borderId="162" xfId="0" applyFont="1" applyBorder="1" applyAlignment="1">
      <alignment vertical="center" textRotation="255" wrapText="1"/>
    </xf>
    <xf numFmtId="0" fontId="92" fillId="0" borderId="159" xfId="0" applyFont="1" applyBorder="1" applyAlignment="1">
      <alignment vertical="center" textRotation="255" wrapText="1"/>
    </xf>
    <xf numFmtId="0" fontId="94" fillId="15" borderId="16" xfId="0" applyFont="1" applyFill="1" applyBorder="1" applyAlignment="1">
      <alignment horizontal="center" vertical="center"/>
    </xf>
    <xf numFmtId="0" fontId="92" fillId="0" borderId="5" xfId="0" applyFont="1" applyBorder="1" applyAlignment="1">
      <alignment horizontal="center" vertical="center" shrinkToFit="1"/>
    </xf>
    <xf numFmtId="0" fontId="94" fillId="0" borderId="0" xfId="0" applyFont="1">
      <alignment vertical="center"/>
    </xf>
    <xf numFmtId="0" fontId="96" fillId="0" borderId="0" xfId="0" applyFont="1" applyAlignment="1">
      <alignment horizontal="justify" vertical="center" wrapText="1"/>
    </xf>
    <xf numFmtId="0" fontId="96" fillId="0" borderId="0" xfId="0" applyFont="1" applyAlignment="1">
      <alignment horizontal="center" vertical="center" wrapText="1"/>
    </xf>
    <xf numFmtId="0" fontId="96" fillId="0" borderId="17" xfId="0" applyFont="1" applyBorder="1" applyAlignment="1">
      <alignment horizontal="center" vertical="center" wrapText="1"/>
    </xf>
    <xf numFmtId="0" fontId="92" fillId="0" borderId="17" xfId="0" applyFont="1" applyBorder="1">
      <alignment vertical="center"/>
    </xf>
    <xf numFmtId="0" fontId="92" fillId="15" borderId="5" xfId="0" applyFont="1" applyFill="1" applyBorder="1" applyAlignment="1">
      <alignment horizontal="justify" vertical="center" wrapText="1"/>
    </xf>
    <xf numFmtId="0" fontId="100" fillId="0" borderId="0" xfId="0" applyFont="1">
      <alignment vertical="center"/>
    </xf>
    <xf numFmtId="0" fontId="0" fillId="0" borderId="0" xfId="0" applyAlignment="1">
      <alignment horizontal="left" vertical="center"/>
    </xf>
    <xf numFmtId="0" fontId="100" fillId="0" borderId="0" xfId="0" applyFont="1" applyAlignment="1">
      <alignment horizontal="left" vertical="center"/>
    </xf>
    <xf numFmtId="0" fontId="96" fillId="0" borderId="0" xfId="0" applyFont="1" applyAlignment="1">
      <alignment horizontal="left" vertical="center"/>
    </xf>
    <xf numFmtId="0" fontId="101" fillId="0" borderId="0" xfId="0" applyFont="1" applyAlignment="1">
      <alignment horizontal="left" vertical="center"/>
    </xf>
    <xf numFmtId="0" fontId="96" fillId="15" borderId="5" xfId="0" applyFont="1" applyFill="1" applyBorder="1" applyAlignment="1">
      <alignment horizontal="center" vertical="center" wrapText="1"/>
    </xf>
    <xf numFmtId="0" fontId="81" fillId="0" borderId="5" xfId="0" applyFont="1" applyBorder="1" applyAlignment="1">
      <alignment horizontal="left" vertical="center" wrapText="1"/>
    </xf>
    <xf numFmtId="0" fontId="92" fillId="0" borderId="6" xfId="0" applyFont="1" applyBorder="1" applyAlignment="1">
      <alignment horizontal="left" vertical="center" wrapText="1"/>
    </xf>
    <xf numFmtId="0" fontId="81" fillId="0" borderId="6" xfId="0" applyFont="1" applyBorder="1" applyAlignment="1">
      <alignment horizontal="left" vertical="center" wrapText="1"/>
    </xf>
    <xf numFmtId="0" fontId="92" fillId="0" borderId="5" xfId="0" applyFont="1" applyBorder="1" applyAlignment="1">
      <alignment horizontal="left" vertical="center" wrapText="1"/>
    </xf>
    <xf numFmtId="0" fontId="96" fillId="0" borderId="12" xfId="0" applyFont="1" applyBorder="1" applyAlignment="1">
      <alignment horizontal="center" vertical="center" shrinkToFit="1"/>
    </xf>
    <xf numFmtId="0" fontId="96" fillId="0" borderId="10" xfId="0" applyFont="1" applyBorder="1" applyAlignment="1">
      <alignment horizontal="center" vertical="center" wrapText="1"/>
    </xf>
    <xf numFmtId="0" fontId="38" fillId="0" borderId="10" xfId="0" applyFont="1" applyBorder="1" applyAlignment="1">
      <alignment horizontal="center" vertical="center" wrapText="1"/>
    </xf>
    <xf numFmtId="0" fontId="96" fillId="0" borderId="26" xfId="0" applyFont="1" applyBorder="1" applyAlignment="1">
      <alignment horizontal="justify" vertical="center" wrapText="1"/>
    </xf>
    <xf numFmtId="0" fontId="102" fillId="0" borderId="26" xfId="0" applyFont="1" applyBorder="1" applyAlignment="1">
      <alignment horizontal="left" vertical="center"/>
    </xf>
    <xf numFmtId="0" fontId="92" fillId="0" borderId="5" xfId="0" applyFont="1" applyBorder="1">
      <alignment vertical="center"/>
    </xf>
    <xf numFmtId="0" fontId="38" fillId="0" borderId="0" xfId="0" applyFont="1" applyAlignment="1">
      <alignment horizontal="left" vertical="center"/>
    </xf>
    <xf numFmtId="0" fontId="102" fillId="0" borderId="0" xfId="0" applyFont="1" applyAlignment="1">
      <alignment horizontal="left" vertical="center"/>
    </xf>
    <xf numFmtId="0" fontId="96" fillId="0" borderId="6" xfId="0" applyFont="1" applyBorder="1" applyAlignment="1">
      <alignment horizontal="center" vertical="center" shrinkToFit="1"/>
    </xf>
    <xf numFmtId="0" fontId="96" fillId="0" borderId="6" xfId="0" applyFont="1" applyBorder="1" applyAlignment="1">
      <alignment horizontal="center" vertical="center" wrapText="1"/>
    </xf>
    <xf numFmtId="0" fontId="0" fillId="0" borderId="0" xfId="0" applyAlignment="1">
      <alignment horizontal="center" vertical="center" wrapText="1"/>
    </xf>
    <xf numFmtId="0" fontId="92" fillId="0" borderId="0" xfId="0" applyFont="1" applyAlignment="1">
      <alignment horizontal="center" vertical="center" wrapText="1"/>
    </xf>
    <xf numFmtId="0" fontId="103" fillId="0" borderId="0" xfId="0" applyFont="1" applyAlignment="1">
      <alignment horizontal="center" vertical="center" wrapText="1"/>
    </xf>
    <xf numFmtId="0" fontId="92" fillId="0" borderId="0" xfId="0" applyFont="1" applyAlignment="1">
      <alignment horizontal="left" vertical="center" wrapText="1"/>
    </xf>
    <xf numFmtId="0" fontId="92" fillId="0" borderId="0" xfId="0" applyFont="1" applyAlignment="1">
      <alignment horizontal="right" vertical="center"/>
    </xf>
    <xf numFmtId="0" fontId="103" fillId="0" borderId="0" xfId="0" applyFont="1" applyAlignment="1">
      <alignment horizontal="left" vertical="center"/>
    </xf>
    <xf numFmtId="0" fontId="103" fillId="0" borderId="0" xfId="0" applyFont="1" applyAlignment="1">
      <alignment vertical="center" readingOrder="1"/>
    </xf>
    <xf numFmtId="0" fontId="104" fillId="0" borderId="0" xfId="0" applyFont="1" applyAlignment="1">
      <alignment horizontal="left" vertical="center"/>
    </xf>
    <xf numFmtId="0" fontId="0" fillId="0" borderId="0" xfId="0" applyAlignment="1">
      <alignment vertical="top"/>
    </xf>
    <xf numFmtId="207" fontId="92" fillId="15" borderId="6" xfId="0" applyNumberFormat="1" applyFont="1" applyFill="1" applyBorder="1">
      <alignment vertical="center"/>
    </xf>
    <xf numFmtId="207" fontId="92" fillId="15" borderId="5" xfId="0" applyNumberFormat="1" applyFont="1" applyFill="1" applyBorder="1">
      <alignment vertical="center"/>
    </xf>
    <xf numFmtId="207" fontId="92" fillId="15" borderId="5" xfId="0" applyNumberFormat="1" applyFont="1" applyFill="1" applyBorder="1" applyAlignment="1">
      <alignment horizontal="right" vertical="center"/>
    </xf>
    <xf numFmtId="223" fontId="92" fillId="15" borderId="6" xfId="0" applyNumberFormat="1" applyFont="1" applyFill="1" applyBorder="1" applyAlignment="1">
      <alignment horizontal="right" vertical="center"/>
    </xf>
    <xf numFmtId="223" fontId="92" fillId="15" borderId="5" xfId="0" applyNumberFormat="1" applyFont="1" applyFill="1" applyBorder="1" applyAlignment="1">
      <alignment horizontal="right" vertical="center"/>
    </xf>
    <xf numFmtId="0" fontId="92" fillId="0" borderId="5" xfId="0" applyFont="1" applyBorder="1" applyAlignment="1">
      <alignment horizontal="center" vertical="center" wrapText="1"/>
    </xf>
    <xf numFmtId="0" fontId="106" fillId="0" borderId="10" xfId="0" applyFont="1" applyBorder="1" applyAlignment="1">
      <alignment horizontal="center" vertical="center" wrapText="1"/>
    </xf>
    <xf numFmtId="0" fontId="103" fillId="0" borderId="0" xfId="0" applyFont="1" applyAlignment="1">
      <alignment horizontal="justify" vertical="center" wrapText="1"/>
    </xf>
    <xf numFmtId="0" fontId="103" fillId="0" borderId="26" xfId="0" applyFont="1" applyBorder="1" applyAlignment="1">
      <alignment horizontal="justify" vertical="center" wrapText="1"/>
    </xf>
    <xf numFmtId="0" fontId="103" fillId="0" borderId="26" xfId="0" applyFont="1" applyBorder="1" applyAlignment="1">
      <alignment horizontal="center" vertical="center" wrapText="1"/>
    </xf>
    <xf numFmtId="0" fontId="107" fillId="0" borderId="26" xfId="0" applyFont="1" applyBorder="1" applyAlignment="1">
      <alignment horizontal="left" vertical="center"/>
    </xf>
    <xf numFmtId="0" fontId="95" fillId="0" borderId="0" xfId="0" applyFont="1" applyAlignment="1">
      <alignment horizontal="left" vertical="center"/>
    </xf>
    <xf numFmtId="0" fontId="108" fillId="0" borderId="0" xfId="0" applyFont="1" applyAlignment="1">
      <alignment horizontal="left" vertical="center"/>
    </xf>
    <xf numFmtId="0" fontId="109" fillId="0" borderId="0" xfId="0" applyFont="1" applyAlignment="1">
      <alignment horizontal="left" vertical="center"/>
    </xf>
    <xf numFmtId="0" fontId="93" fillId="0" borderId="0" xfId="0" applyFont="1" applyAlignment="1">
      <alignment horizontal="justify" vertical="center"/>
    </xf>
    <xf numFmtId="0" fontId="92" fillId="6" borderId="0" xfId="0" applyFont="1" applyFill="1">
      <alignment vertical="center"/>
    </xf>
    <xf numFmtId="0" fontId="92" fillId="6" borderId="0" xfId="0" applyFont="1" applyFill="1" applyAlignment="1">
      <alignment horizontal="center" vertical="center"/>
    </xf>
    <xf numFmtId="0" fontId="110" fillId="6" borderId="0" xfId="0" applyFont="1" applyFill="1">
      <alignment vertical="center"/>
    </xf>
    <xf numFmtId="0" fontId="92" fillId="6" borderId="0" xfId="0" applyFont="1" applyFill="1" applyAlignment="1">
      <alignment vertical="center" textRotation="255"/>
    </xf>
    <xf numFmtId="0" fontId="92" fillId="6" borderId="0" xfId="0" applyFont="1" applyFill="1" applyAlignment="1">
      <alignment vertical="top"/>
    </xf>
    <xf numFmtId="0" fontId="92" fillId="6" borderId="0" xfId="0" applyFont="1" applyFill="1" applyAlignment="1">
      <alignment horizontal="right" vertical="top"/>
    </xf>
    <xf numFmtId="38" fontId="92" fillId="6" borderId="0" xfId="1" applyFont="1" applyFill="1" applyBorder="1" applyAlignment="1">
      <alignment vertical="center"/>
    </xf>
    <xf numFmtId="224" fontId="92" fillId="6" borderId="0" xfId="0" applyNumberFormat="1" applyFont="1" applyFill="1">
      <alignment vertical="center"/>
    </xf>
    <xf numFmtId="179" fontId="92" fillId="6" borderId="0" xfId="0" applyNumberFormat="1" applyFont="1" applyFill="1">
      <alignment vertical="center"/>
    </xf>
    <xf numFmtId="225" fontId="92" fillId="6" borderId="0" xfId="1" applyNumberFormat="1" applyFont="1" applyFill="1" applyBorder="1" applyAlignment="1">
      <alignment vertical="center"/>
    </xf>
    <xf numFmtId="0" fontId="92" fillId="6" borderId="0" xfId="0" quotePrefix="1" applyFont="1" applyFill="1">
      <alignment vertical="center"/>
    </xf>
    <xf numFmtId="226" fontId="92" fillId="6" borderId="0" xfId="1" applyNumberFormat="1" applyFont="1" applyFill="1" applyBorder="1" applyAlignment="1">
      <alignment vertical="center"/>
    </xf>
    <xf numFmtId="226" fontId="92" fillId="6" borderId="0" xfId="1" quotePrefix="1" applyNumberFormat="1" applyFont="1" applyFill="1" applyBorder="1" applyAlignment="1">
      <alignment vertical="center"/>
    </xf>
    <xf numFmtId="0" fontId="92" fillId="6" borderId="0" xfId="4" applyNumberFormat="1" applyFont="1" applyFill="1" applyBorder="1" applyAlignment="1">
      <alignment vertical="center"/>
    </xf>
    <xf numFmtId="1" fontId="92" fillId="6" borderId="0" xfId="0" applyNumberFormat="1" applyFont="1" applyFill="1">
      <alignment vertical="center"/>
    </xf>
    <xf numFmtId="38" fontId="92" fillId="6" borderId="0" xfId="1" applyFont="1" applyFill="1" applyBorder="1" applyAlignment="1">
      <alignment horizontal="center" vertical="center" shrinkToFit="1"/>
    </xf>
    <xf numFmtId="0" fontId="3" fillId="6" borderId="0" xfId="0" applyFont="1" applyFill="1" applyAlignment="1">
      <alignment horizontal="right" vertical="center" shrinkToFit="1"/>
    </xf>
    <xf numFmtId="0" fontId="3" fillId="6" borderId="16" xfId="0" applyFont="1" applyFill="1" applyBorder="1" applyAlignment="1">
      <alignment horizontal="right" vertical="center" shrinkToFit="1"/>
    </xf>
    <xf numFmtId="0" fontId="105" fillId="6" borderId="16" xfId="16" applyFont="1" applyFill="1" applyBorder="1" applyAlignment="1">
      <alignment horizontal="right" vertical="center" shrinkToFit="1"/>
    </xf>
    <xf numFmtId="0" fontId="3" fillId="6" borderId="5" xfId="1" applyNumberFormat="1" applyFont="1" applyFill="1" applyBorder="1" applyAlignment="1">
      <alignment horizontal="right" vertical="center" shrinkToFit="1"/>
    </xf>
    <xf numFmtId="0" fontId="3" fillId="0" borderId="5" xfId="1" quotePrefix="1" applyNumberFormat="1" applyFont="1" applyFill="1" applyBorder="1" applyAlignment="1">
      <alignment horizontal="right" vertical="center" shrinkToFit="1"/>
    </xf>
    <xf numFmtId="2" fontId="3" fillId="0" borderId="5" xfId="1" quotePrefix="1" applyNumberFormat="1" applyFont="1" applyFill="1" applyBorder="1" applyAlignment="1">
      <alignment horizontal="right" vertical="center" shrinkToFit="1"/>
    </xf>
    <xf numFmtId="2" fontId="105" fillId="0" borderId="5" xfId="16" applyNumberFormat="1" applyFont="1" applyBorder="1" applyAlignment="1">
      <alignment horizontal="right" vertical="center" shrinkToFit="1"/>
    </xf>
    <xf numFmtId="0" fontId="3" fillId="6" borderId="5" xfId="0" applyFont="1" applyFill="1" applyBorder="1" applyAlignment="1">
      <alignment horizontal="right" vertical="center" shrinkToFit="1"/>
    </xf>
    <xf numFmtId="0" fontId="105" fillId="6" borderId="5" xfId="16" applyFont="1" applyFill="1" applyBorder="1" applyAlignment="1">
      <alignment horizontal="right" vertical="center" shrinkToFit="1"/>
    </xf>
    <xf numFmtId="207" fontId="105" fillId="6" borderId="5" xfId="16" applyNumberFormat="1" applyFont="1" applyFill="1" applyBorder="1" applyAlignment="1">
      <alignment horizontal="right" vertical="center" shrinkToFit="1"/>
    </xf>
    <xf numFmtId="38" fontId="3" fillId="6" borderId="5" xfId="1" applyFont="1" applyFill="1" applyBorder="1" applyAlignment="1">
      <alignment horizontal="right" vertical="center" shrinkToFit="1"/>
    </xf>
    <xf numFmtId="0" fontId="3" fillId="6" borderId="5" xfId="4" applyNumberFormat="1" applyFont="1" applyFill="1" applyBorder="1" applyAlignment="1">
      <alignment horizontal="right" vertical="center" shrinkToFit="1"/>
    </xf>
    <xf numFmtId="38" fontId="105" fillId="6" borderId="5" xfId="1" applyFont="1" applyFill="1" applyBorder="1" applyAlignment="1">
      <alignment horizontal="right" vertical="center" shrinkToFit="1"/>
    </xf>
    <xf numFmtId="38" fontId="34" fillId="6" borderId="5" xfId="1" applyFont="1" applyFill="1" applyBorder="1" applyAlignment="1">
      <alignment horizontal="right" vertical="center" shrinkToFit="1"/>
    </xf>
    <xf numFmtId="207" fontId="3" fillId="6" borderId="5" xfId="0" applyNumberFormat="1" applyFont="1" applyFill="1" applyBorder="1" applyAlignment="1">
      <alignment horizontal="right" vertical="center" shrinkToFit="1"/>
    </xf>
    <xf numFmtId="227" fontId="105" fillId="6" borderId="5" xfId="16" applyNumberFormat="1" applyFont="1" applyFill="1" applyBorder="1" applyAlignment="1">
      <alignment horizontal="right" vertical="center" shrinkToFit="1"/>
    </xf>
    <xf numFmtId="179" fontId="105" fillId="6" borderId="5" xfId="16" applyNumberFormat="1" applyFont="1" applyFill="1" applyBorder="1" applyAlignment="1">
      <alignment horizontal="right" vertical="center" shrinkToFit="1"/>
    </xf>
    <xf numFmtId="228" fontId="105" fillId="6" borderId="5" xfId="16" applyNumberFormat="1" applyFont="1" applyFill="1" applyBorder="1" applyAlignment="1">
      <alignment horizontal="right" vertical="center" shrinkToFit="1"/>
    </xf>
    <xf numFmtId="207" fontId="3" fillId="6" borderId="5" xfId="0" quotePrefix="1" applyNumberFormat="1" applyFont="1" applyFill="1" applyBorder="1" applyAlignment="1">
      <alignment horizontal="right" vertical="center" shrinkToFit="1"/>
    </xf>
    <xf numFmtId="0" fontId="98" fillId="6" borderId="0" xfId="0" applyFont="1" applyFill="1" applyAlignment="1">
      <alignment horizontal="center" vertical="center"/>
    </xf>
    <xf numFmtId="0" fontId="98" fillId="6" borderId="0" xfId="0" applyFont="1" applyFill="1" applyAlignment="1">
      <alignment horizontal="center" vertical="center" wrapText="1"/>
    </xf>
    <xf numFmtId="0" fontId="98" fillId="6" borderId="0" xfId="0" applyFont="1" applyFill="1" applyAlignment="1">
      <alignment vertical="center" wrapText="1"/>
    </xf>
    <xf numFmtId="0" fontId="98" fillId="6" borderId="0" xfId="0" applyFont="1" applyFill="1">
      <alignment vertical="center"/>
    </xf>
    <xf numFmtId="0" fontId="92" fillId="6" borderId="26" xfId="0" applyFont="1" applyFill="1" applyBorder="1">
      <alignment vertical="center"/>
    </xf>
    <xf numFmtId="0" fontId="92" fillId="6" borderId="0" xfId="0" applyFont="1" applyFill="1" applyAlignment="1">
      <alignment horizontal="left" vertical="center"/>
    </xf>
    <xf numFmtId="0" fontId="92" fillId="6" borderId="0" xfId="0" quotePrefix="1" applyFont="1" applyFill="1" applyAlignment="1">
      <alignment horizontal="right" vertical="center"/>
    </xf>
    <xf numFmtId="0" fontId="4" fillId="17" borderId="5" xfId="0" applyFont="1" applyFill="1" applyBorder="1" applyAlignment="1">
      <alignment horizontal="center" vertical="center"/>
    </xf>
    <xf numFmtId="207" fontId="4" fillId="17" borderId="5" xfId="0" applyNumberFormat="1" applyFont="1" applyFill="1" applyBorder="1" applyAlignment="1">
      <alignment horizontal="center" vertical="center"/>
    </xf>
    <xf numFmtId="0" fontId="7" fillId="0" borderId="0" xfId="17" applyFont="1" applyAlignment="1" applyProtection="1">
      <protection locked="0"/>
    </xf>
    <xf numFmtId="0" fontId="6" fillId="0" borderId="0" xfId="17" applyFont="1" applyAlignment="1" applyProtection="1">
      <alignment horizontal="center" vertical="center"/>
      <protection locked="0"/>
    </xf>
    <xf numFmtId="0" fontId="35" fillId="0" borderId="0" xfId="17" applyFont="1" applyAlignment="1" applyProtection="1">
      <alignment horizontal="center" vertical="center"/>
      <protection locked="0"/>
    </xf>
    <xf numFmtId="0" fontId="35" fillId="0" borderId="0" xfId="5" applyFont="1" applyAlignment="1">
      <alignment horizontal="center" vertical="top" textRotation="255" wrapText="1"/>
    </xf>
    <xf numFmtId="0" fontId="6" fillId="0" borderId="0" xfId="17" applyFont="1" applyAlignment="1" applyProtection="1">
      <alignment vertical="top" textRotation="255"/>
      <protection locked="0"/>
    </xf>
    <xf numFmtId="0" fontId="6" fillId="0" borderId="0" xfId="17" applyFont="1" applyAlignment="1" applyProtection="1">
      <protection locked="0"/>
    </xf>
    <xf numFmtId="0" fontId="41" fillId="0" borderId="0" xfId="17" applyFont="1" applyProtection="1">
      <alignment vertical="center"/>
      <protection locked="0"/>
    </xf>
    <xf numFmtId="0" fontId="111" fillId="0" borderId="0" xfId="17" applyFont="1" applyProtection="1">
      <alignment vertical="center"/>
      <protection locked="0"/>
    </xf>
    <xf numFmtId="0" fontId="86" fillId="0" borderId="0" xfId="17" applyFont="1" applyAlignment="1" applyProtection="1">
      <protection locked="0"/>
    </xf>
    <xf numFmtId="0" fontId="115" fillId="0" borderId="0" xfId="17" applyFont="1" applyAlignment="1" applyProtection="1">
      <protection locked="0"/>
    </xf>
    <xf numFmtId="0" fontId="7" fillId="0" borderId="0" xfId="17" applyFont="1" applyProtection="1">
      <alignment vertical="center"/>
      <protection locked="0"/>
    </xf>
    <xf numFmtId="0" fontId="50" fillId="0" borderId="0" xfId="17" applyFont="1" applyAlignment="1" applyProtection="1">
      <protection locked="0"/>
    </xf>
    <xf numFmtId="0" fontId="41" fillId="0" borderId="0" xfId="17" applyFont="1" applyAlignment="1" applyProtection="1">
      <protection locked="0"/>
    </xf>
    <xf numFmtId="0" fontId="118" fillId="0" borderId="0" xfId="17" applyFont="1" applyAlignment="1" applyProtection="1">
      <protection locked="0"/>
    </xf>
    <xf numFmtId="0" fontId="12" fillId="0" borderId="0" xfId="17" applyFont="1" applyProtection="1">
      <alignment vertical="center"/>
      <protection locked="0"/>
    </xf>
    <xf numFmtId="0" fontId="86" fillId="0" borderId="0" xfId="17" applyFont="1" applyProtection="1">
      <alignment vertical="center"/>
      <protection locked="0"/>
    </xf>
    <xf numFmtId="0" fontId="54" fillId="0" borderId="0" xfId="17" applyFont="1" applyAlignment="1" applyProtection="1">
      <alignment horizontal="center" vertical="center"/>
      <protection locked="0"/>
    </xf>
    <xf numFmtId="0" fontId="54" fillId="0" borderId="0" xfId="5" applyFont="1" applyAlignment="1">
      <alignment horizontal="center" vertical="center" wrapText="1"/>
    </xf>
    <xf numFmtId="0" fontId="16" fillId="0" borderId="87" xfId="0" applyFont="1" applyBorder="1" applyAlignment="1">
      <alignment vertical="center" wrapText="1"/>
    </xf>
    <xf numFmtId="0" fontId="16" fillId="0" borderId="83" xfId="0" applyFont="1" applyBorder="1" applyAlignment="1">
      <alignment vertical="center" wrapText="1"/>
    </xf>
    <xf numFmtId="0" fontId="16" fillId="0" borderId="79" xfId="0" applyFont="1" applyBorder="1" applyAlignment="1">
      <alignment vertical="center" wrapText="1"/>
    </xf>
    <xf numFmtId="0" fontId="54" fillId="0" borderId="5" xfId="17" applyFont="1" applyBorder="1" applyProtection="1">
      <alignment vertical="center"/>
      <protection locked="0"/>
    </xf>
    <xf numFmtId="0" fontId="54" fillId="0" borderId="5" xfId="17" applyFont="1" applyBorder="1" applyAlignment="1" applyProtection="1">
      <alignment horizontal="center" vertical="center"/>
      <protection locked="0"/>
    </xf>
    <xf numFmtId="0" fontId="7" fillId="0" borderId="0" xfId="17" applyFont="1" applyAlignment="1" applyProtection="1">
      <alignment horizontal="right"/>
      <protection locked="0"/>
    </xf>
    <xf numFmtId="0" fontId="96" fillId="0" borderId="7" xfId="0" applyFont="1" applyBorder="1" applyAlignment="1">
      <alignment horizontal="center" vertical="center" wrapText="1"/>
    </xf>
    <xf numFmtId="0" fontId="71" fillId="17" borderId="0" xfId="5" applyFont="1" applyFill="1" applyAlignment="1">
      <alignment horizontal="left" vertical="center"/>
    </xf>
    <xf numFmtId="0" fontId="7" fillId="17" borderId="26" xfId="9" applyFont="1" applyFill="1" applyBorder="1" applyAlignment="1">
      <alignment horizontal="right" vertical="center"/>
    </xf>
    <xf numFmtId="0" fontId="7" fillId="2" borderId="8" xfId="0" applyFont="1" applyFill="1" applyBorder="1" applyAlignment="1">
      <alignment horizontal="center" vertical="center"/>
    </xf>
    <xf numFmtId="0" fontId="7" fillId="2" borderId="5" xfId="0" applyFont="1" applyFill="1" applyBorder="1" applyAlignment="1">
      <alignment horizontal="center" vertical="center"/>
    </xf>
    <xf numFmtId="207" fontId="7" fillId="2" borderId="15" xfId="0" applyNumberFormat="1" applyFont="1" applyFill="1" applyBorder="1" applyAlignment="1">
      <alignment horizontal="center" vertical="center" wrapText="1"/>
    </xf>
    <xf numFmtId="0" fontId="7" fillId="2" borderId="16" xfId="0" applyFont="1" applyFill="1" applyBorder="1" applyAlignment="1">
      <alignment horizontal="center" vertical="center"/>
    </xf>
    <xf numFmtId="207" fontId="7" fillId="2" borderId="8" xfId="0" applyNumberFormat="1" applyFont="1" applyFill="1" applyBorder="1" applyAlignment="1">
      <alignment horizontal="center" vertical="center" wrapText="1"/>
    </xf>
    <xf numFmtId="0" fontId="7" fillId="2" borderId="6" xfId="0" applyFont="1" applyFill="1" applyBorder="1" applyAlignment="1">
      <alignment horizontal="center" vertical="center"/>
    </xf>
    <xf numFmtId="208" fontId="6" fillId="2" borderId="8" xfId="0" applyNumberFormat="1" applyFont="1" applyFill="1" applyBorder="1" applyAlignment="1">
      <alignment horizontal="center" vertical="center"/>
    </xf>
    <xf numFmtId="0" fontId="94" fillId="0" borderId="12" xfId="0" applyFont="1" applyBorder="1" applyAlignment="1">
      <alignment horizontal="center" vertical="center"/>
    </xf>
    <xf numFmtId="0" fontId="94" fillId="0" borderId="162" xfId="0" applyFont="1" applyBorder="1" applyAlignment="1">
      <alignment horizontal="center" vertical="center"/>
    </xf>
    <xf numFmtId="0" fontId="94" fillId="0" borderId="5" xfId="0" applyFont="1" applyBorder="1" applyAlignment="1">
      <alignment horizontal="center" vertical="center"/>
    </xf>
    <xf numFmtId="0" fontId="96" fillId="0" borderId="5" xfId="0" applyFont="1" applyBorder="1" applyAlignment="1">
      <alignment horizontal="center" vertical="center"/>
    </xf>
    <xf numFmtId="207" fontId="92" fillId="0" borderId="5" xfId="0" applyNumberFormat="1" applyFont="1" applyBorder="1" applyAlignment="1">
      <alignment vertical="center" wrapText="1" shrinkToFit="1"/>
    </xf>
    <xf numFmtId="207" fontId="92" fillId="15" borderId="5" xfId="0" applyNumberFormat="1" applyFont="1" applyFill="1" applyBorder="1" applyAlignment="1">
      <alignment horizontal="center" vertical="center"/>
    </xf>
    <xf numFmtId="207" fontId="92" fillId="15" borderId="6" xfId="0" applyNumberFormat="1" applyFont="1" applyFill="1" applyBorder="1" applyAlignment="1">
      <alignment horizontal="center" vertical="center"/>
    </xf>
    <xf numFmtId="207" fontId="92" fillId="15" borderId="6" xfId="0" applyNumberFormat="1" applyFont="1" applyFill="1" applyBorder="1" applyAlignment="1">
      <alignment horizontal="right" vertical="center"/>
    </xf>
    <xf numFmtId="0" fontId="59" fillId="0" borderId="0" xfId="5" applyFont="1">
      <alignment vertical="center"/>
    </xf>
    <xf numFmtId="0" fontId="94" fillId="0" borderId="0" xfId="0" applyFont="1" applyAlignment="1">
      <alignment horizontal="left" vertical="center"/>
    </xf>
    <xf numFmtId="0" fontId="60" fillId="0" borderId="0" xfId="0" applyFont="1" applyAlignment="1">
      <alignment horizontal="left" vertical="center"/>
    </xf>
    <xf numFmtId="0" fontId="7" fillId="0" borderId="0" xfId="8" applyFont="1">
      <alignment vertical="center"/>
    </xf>
    <xf numFmtId="0" fontId="4" fillId="0" borderId="0" xfId="8" applyFont="1" applyAlignment="1">
      <alignment horizontal="right" vertical="center"/>
    </xf>
    <xf numFmtId="0" fontId="59" fillId="0" borderId="0" xfId="5" applyFont="1" applyAlignment="1">
      <alignment horizontal="right" vertical="center"/>
    </xf>
    <xf numFmtId="0" fontId="4" fillId="0" borderId="0" xfId="9" applyFont="1" applyAlignment="1"/>
    <xf numFmtId="0" fontId="7" fillId="0" borderId="0" xfId="9" applyFont="1" applyAlignment="1"/>
    <xf numFmtId="0" fontId="4" fillId="0" borderId="0" xfId="9" applyFont="1" applyAlignment="1">
      <alignment horizontal="right" vertical="center"/>
    </xf>
    <xf numFmtId="0" fontId="94" fillId="0" borderId="0" xfId="0" applyFont="1" applyAlignment="1">
      <alignment horizontal="right" vertical="center"/>
    </xf>
    <xf numFmtId="0" fontId="7" fillId="2" borderId="12" xfId="0" applyFont="1" applyFill="1" applyBorder="1" applyAlignment="1">
      <alignment horizontal="center" vertical="center"/>
    </xf>
    <xf numFmtId="0" fontId="6" fillId="6" borderId="0" xfId="0" applyFont="1" applyFill="1">
      <alignment vertical="center"/>
    </xf>
    <xf numFmtId="0" fontId="6" fillId="6" borderId="0" xfId="0" applyFont="1" applyFill="1" applyAlignment="1">
      <alignment horizontal="center" vertical="center" shrinkToFit="1"/>
    </xf>
    <xf numFmtId="0" fontId="6" fillId="6" borderId="0" xfId="0" applyFont="1" applyFill="1" applyAlignment="1">
      <alignment horizontal="center" vertical="center"/>
    </xf>
    <xf numFmtId="0" fontId="6" fillId="6" borderId="0" xfId="0" applyFont="1" applyFill="1" applyAlignment="1"/>
    <xf numFmtId="0" fontId="19" fillId="0" borderId="0" xfId="0" applyFont="1" applyAlignment="1">
      <alignment vertical="center" wrapText="1"/>
    </xf>
    <xf numFmtId="0" fontId="98" fillId="6" borderId="13" xfId="0" applyFont="1" applyFill="1" applyBorder="1" applyAlignment="1">
      <alignment vertical="center" wrapText="1"/>
    </xf>
    <xf numFmtId="0" fontId="50" fillId="0" borderId="0" xfId="17" applyFont="1" applyProtection="1">
      <alignment vertical="center"/>
      <protection locked="0"/>
    </xf>
    <xf numFmtId="211" fontId="7" fillId="0" borderId="0" xfId="9" applyNumberFormat="1" applyFont="1" applyAlignment="1">
      <alignment horizontal="center" vertical="center" wrapText="1"/>
    </xf>
    <xf numFmtId="229" fontId="7" fillId="2" borderId="102" xfId="9" applyNumberFormat="1" applyFont="1" applyFill="1" applyBorder="1" applyAlignment="1">
      <alignment horizontal="center" vertical="center" shrinkToFit="1"/>
    </xf>
    <xf numFmtId="0" fontId="6" fillId="0" borderId="5" xfId="9" applyFont="1" applyBorder="1" applyAlignment="1">
      <alignment horizontal="center" vertical="center" shrinkToFit="1"/>
    </xf>
    <xf numFmtId="0" fontId="6" fillId="0" borderId="5" xfId="9" applyFont="1" applyBorder="1" applyAlignment="1">
      <alignment horizontal="center" vertical="center" wrapText="1"/>
    </xf>
    <xf numFmtId="229" fontId="7" fillId="0" borderId="5" xfId="9" applyNumberFormat="1" applyFont="1" applyBorder="1" applyAlignment="1">
      <alignment horizontal="center" vertical="center" wrapText="1"/>
    </xf>
    <xf numFmtId="212" fontId="7" fillId="0" borderId="0" xfId="9" applyNumberFormat="1" applyFont="1" applyAlignment="1">
      <alignment vertical="center" wrapText="1"/>
    </xf>
    <xf numFmtId="0" fontId="125" fillId="0" borderId="0" xfId="12" applyFont="1" applyAlignment="1">
      <alignment vertical="center"/>
    </xf>
    <xf numFmtId="0" fontId="125" fillId="6" borderId="0" xfId="12" applyFont="1" applyFill="1" applyAlignment="1">
      <alignment vertical="center"/>
    </xf>
    <xf numFmtId="0" fontId="80" fillId="0" borderId="0" xfId="12" applyFont="1" applyAlignment="1">
      <alignment vertical="center"/>
    </xf>
    <xf numFmtId="0" fontId="80" fillId="6" borderId="0" xfId="12" applyFont="1" applyFill="1" applyAlignment="1">
      <alignment vertical="center"/>
    </xf>
    <xf numFmtId="0" fontId="60" fillId="6" borderId="0" xfId="9" applyFont="1" applyFill="1" applyAlignment="1">
      <alignment horizontal="left" vertical="center"/>
    </xf>
    <xf numFmtId="0" fontId="98" fillId="6" borderId="20" xfId="0" applyFont="1" applyFill="1" applyBorder="1" applyAlignment="1">
      <alignment vertical="center" wrapText="1"/>
    </xf>
    <xf numFmtId="224" fontId="92" fillId="6" borderId="16" xfId="0" applyNumberFormat="1" applyFont="1" applyFill="1" applyBorder="1" applyAlignment="1">
      <alignment horizontal="right" vertical="center" shrinkToFit="1"/>
    </xf>
    <xf numFmtId="0" fontId="92" fillId="6" borderId="16" xfId="0" applyFont="1" applyFill="1" applyBorder="1" applyAlignment="1">
      <alignment horizontal="center" vertical="center" shrinkToFit="1"/>
    </xf>
    <xf numFmtId="38" fontId="92" fillId="6" borderId="16" xfId="1" applyFont="1" applyFill="1" applyBorder="1" applyAlignment="1">
      <alignment horizontal="center" vertical="center" shrinkToFit="1"/>
    </xf>
    <xf numFmtId="38" fontId="92" fillId="6" borderId="113" xfId="1" applyFont="1" applyFill="1" applyBorder="1" applyAlignment="1">
      <alignment horizontal="center" vertical="center" shrinkToFit="1"/>
    </xf>
    <xf numFmtId="224" fontId="92" fillId="6" borderId="16" xfId="0" applyNumberFormat="1" applyFont="1" applyFill="1" applyBorder="1" applyAlignment="1">
      <alignment horizontal="center" vertical="center" shrinkToFit="1"/>
    </xf>
    <xf numFmtId="0" fontId="92" fillId="6" borderId="16" xfId="0" applyFont="1" applyFill="1" applyBorder="1" applyAlignment="1">
      <alignment vertical="center" shrinkToFit="1"/>
    </xf>
    <xf numFmtId="197" fontId="92" fillId="6" borderId="16" xfId="1" applyNumberFormat="1" applyFont="1" applyFill="1" applyBorder="1" applyAlignment="1">
      <alignment horizontal="left" vertical="center" shrinkToFit="1"/>
    </xf>
    <xf numFmtId="38" fontId="92" fillId="6" borderId="14" xfId="1" applyFont="1" applyFill="1" applyBorder="1" applyAlignment="1">
      <alignment horizontal="center" vertical="center" shrinkToFit="1"/>
    </xf>
    <xf numFmtId="0" fontId="105" fillId="6" borderId="181" xfId="16" applyFont="1" applyFill="1" applyBorder="1" applyAlignment="1">
      <alignment horizontal="right" vertical="center" shrinkToFit="1"/>
    </xf>
    <xf numFmtId="207" fontId="3" fillId="6" borderId="181" xfId="0" quotePrefix="1" applyNumberFormat="1" applyFont="1" applyFill="1" applyBorder="1" applyAlignment="1">
      <alignment horizontal="right" vertical="center" shrinkToFit="1"/>
    </xf>
    <xf numFmtId="0" fontId="3" fillId="6" borderId="181" xfId="0" applyFont="1" applyFill="1" applyBorder="1" applyAlignment="1">
      <alignment horizontal="right" vertical="center" shrinkToFit="1"/>
    </xf>
    <xf numFmtId="228" fontId="105" fillId="6" borderId="181" xfId="16" applyNumberFormat="1" applyFont="1" applyFill="1" applyBorder="1" applyAlignment="1">
      <alignment horizontal="right" vertical="center" shrinkToFit="1"/>
    </xf>
    <xf numFmtId="38" fontId="105" fillId="6" borderId="181" xfId="1" applyFont="1" applyFill="1" applyBorder="1" applyAlignment="1">
      <alignment horizontal="right" vertical="center" shrinkToFit="1"/>
    </xf>
    <xf numFmtId="38" fontId="3" fillId="6" borderId="181" xfId="1" applyFont="1" applyFill="1" applyBorder="1" applyAlignment="1">
      <alignment horizontal="right" vertical="center" shrinkToFit="1"/>
    </xf>
    <xf numFmtId="179" fontId="105" fillId="6" borderId="181" xfId="16" applyNumberFormat="1" applyFont="1" applyFill="1" applyBorder="1" applyAlignment="1">
      <alignment horizontal="right" vertical="center" shrinkToFit="1"/>
    </xf>
    <xf numFmtId="227" fontId="105" fillId="6" borderId="181" xfId="16" applyNumberFormat="1" applyFont="1" applyFill="1" applyBorder="1" applyAlignment="1">
      <alignment horizontal="right" vertical="center" shrinkToFit="1"/>
    </xf>
    <xf numFmtId="207" fontId="3" fillId="6" borderId="181" xfId="0" applyNumberFormat="1" applyFont="1" applyFill="1" applyBorder="1" applyAlignment="1">
      <alignment horizontal="right" vertical="center" shrinkToFit="1"/>
    </xf>
    <xf numFmtId="207" fontId="105" fillId="6" borderId="181" xfId="16" applyNumberFormat="1" applyFont="1" applyFill="1" applyBorder="1" applyAlignment="1">
      <alignment horizontal="right" vertical="center" shrinkToFit="1"/>
    </xf>
    <xf numFmtId="38" fontId="34" fillId="6" borderId="181" xfId="1" applyFont="1" applyFill="1" applyBorder="1" applyAlignment="1">
      <alignment horizontal="right" vertical="center" shrinkToFit="1"/>
    </xf>
    <xf numFmtId="0" fontId="3" fillId="6" borderId="181" xfId="4" applyNumberFormat="1" applyFont="1" applyFill="1" applyBorder="1" applyAlignment="1">
      <alignment horizontal="right" vertical="center" shrinkToFit="1"/>
    </xf>
    <xf numFmtId="2" fontId="105" fillId="0" borderId="181" xfId="16" applyNumberFormat="1" applyFont="1" applyBorder="1" applyAlignment="1">
      <alignment horizontal="right" vertical="center" shrinkToFit="1"/>
    </xf>
    <xf numFmtId="2" fontId="3" fillId="0" borderId="181" xfId="1" quotePrefix="1" applyNumberFormat="1" applyFont="1" applyFill="1" applyBorder="1" applyAlignment="1">
      <alignment horizontal="right" vertical="center" shrinkToFit="1"/>
    </xf>
    <xf numFmtId="0" fontId="3" fillId="0" borderId="181" xfId="1" quotePrefix="1" applyNumberFormat="1" applyFont="1" applyFill="1" applyBorder="1" applyAlignment="1">
      <alignment horizontal="right" vertical="center" shrinkToFit="1"/>
    </xf>
    <xf numFmtId="0" fontId="3" fillId="6" borderId="181" xfId="1" applyNumberFormat="1" applyFont="1" applyFill="1" applyBorder="1" applyAlignment="1">
      <alignment horizontal="right" vertical="center" shrinkToFit="1"/>
    </xf>
    <xf numFmtId="0" fontId="35" fillId="0" borderId="0" xfId="0" applyFont="1">
      <alignment vertical="center"/>
    </xf>
    <xf numFmtId="0" fontId="35" fillId="0" borderId="17" xfId="0" applyFont="1" applyBorder="1" applyAlignment="1">
      <alignment horizontal="right" vertical="center"/>
    </xf>
    <xf numFmtId="0" fontId="41" fillId="0" borderId="5" xfId="5" applyFont="1" applyBorder="1">
      <alignment vertical="center"/>
    </xf>
    <xf numFmtId="0" fontId="44" fillId="9" borderId="81" xfId="5" applyFont="1" applyFill="1" applyBorder="1" applyAlignment="1">
      <alignment horizontal="center" vertical="center"/>
    </xf>
    <xf numFmtId="0" fontId="44" fillId="0" borderId="90" xfId="5" applyFont="1" applyBorder="1">
      <alignment vertical="center"/>
    </xf>
    <xf numFmtId="0" fontId="13" fillId="0" borderId="183" xfId="0" applyFont="1" applyBorder="1" applyAlignment="1">
      <alignment vertical="center" wrapText="1"/>
    </xf>
    <xf numFmtId="0" fontId="31" fillId="7" borderId="0" xfId="0" applyFont="1" applyFill="1" applyAlignment="1">
      <alignment horizontal="center" vertical="center"/>
    </xf>
    <xf numFmtId="0" fontId="31" fillId="9" borderId="0" xfId="0" applyFont="1" applyFill="1" applyAlignment="1">
      <alignment vertical="center" wrapText="1"/>
    </xf>
    <xf numFmtId="0" fontId="31" fillId="0" borderId="5" xfId="0" applyFont="1" applyBorder="1">
      <alignment vertical="center"/>
    </xf>
    <xf numFmtId="0" fontId="31" fillId="0" borderId="81" xfId="0" applyFont="1" applyBorder="1">
      <alignment vertical="center"/>
    </xf>
    <xf numFmtId="0" fontId="31" fillId="0" borderId="184" xfId="0" applyFont="1" applyBorder="1">
      <alignment vertical="center"/>
    </xf>
    <xf numFmtId="0" fontId="31" fillId="0" borderId="80" xfId="0" applyFont="1" applyBorder="1" applyAlignment="1">
      <alignment vertical="center" shrinkToFit="1"/>
    </xf>
    <xf numFmtId="0" fontId="31" fillId="0" borderId="79" xfId="0" applyFont="1" applyBorder="1" applyAlignment="1">
      <alignment vertical="center" shrinkToFit="1"/>
    </xf>
    <xf numFmtId="0" fontId="31" fillId="0" borderId="83" xfId="0" applyFont="1" applyBorder="1" applyAlignment="1">
      <alignment vertical="center" shrinkToFit="1"/>
    </xf>
    <xf numFmtId="0" fontId="31" fillId="0" borderId="0" xfId="0" applyFont="1" applyAlignment="1">
      <alignment horizontal="center" vertical="center" shrinkToFit="1"/>
    </xf>
    <xf numFmtId="0" fontId="40" fillId="0" borderId="0" xfId="12" applyFont="1" applyAlignment="1">
      <alignment vertical="center"/>
    </xf>
    <xf numFmtId="0" fontId="42" fillId="0" borderId="0" xfId="12" applyFont="1" applyAlignment="1">
      <alignment vertical="center"/>
    </xf>
    <xf numFmtId="0" fontId="4" fillId="12" borderId="0" xfId="0" applyFont="1" applyFill="1">
      <alignment vertical="center"/>
    </xf>
    <xf numFmtId="0" fontId="7" fillId="0" borderId="98" xfId="0" applyFont="1" applyBorder="1">
      <alignment vertical="center"/>
    </xf>
    <xf numFmtId="0" fontId="7" fillId="0" borderId="97" xfId="0" applyFont="1" applyBorder="1">
      <alignment vertical="center"/>
    </xf>
    <xf numFmtId="0" fontId="10" fillId="0" borderId="49" xfId="0" applyFont="1" applyBorder="1">
      <alignment vertical="center"/>
    </xf>
    <xf numFmtId="0" fontId="7" fillId="0" borderId="95" xfId="0" applyFont="1" applyBorder="1">
      <alignment vertical="center"/>
    </xf>
    <xf numFmtId="0" fontId="7" fillId="0" borderId="7" xfId="0" applyFont="1" applyBorder="1">
      <alignment vertical="center"/>
    </xf>
    <xf numFmtId="0" fontId="10" fillId="0" borderId="51" xfId="0" applyFont="1" applyBorder="1">
      <alignment vertical="center"/>
    </xf>
    <xf numFmtId="0" fontId="7" fillId="0" borderId="51" xfId="0" applyFont="1" applyBorder="1">
      <alignment vertical="center"/>
    </xf>
    <xf numFmtId="0" fontId="7" fillId="0" borderId="94" xfId="0" applyFont="1" applyBorder="1">
      <alignment vertical="center"/>
    </xf>
    <xf numFmtId="0" fontId="7" fillId="0" borderId="93" xfId="0" applyFont="1" applyBorder="1">
      <alignment vertical="center"/>
    </xf>
    <xf numFmtId="0" fontId="13" fillId="0" borderId="5" xfId="0" applyFont="1" applyBorder="1">
      <alignment vertical="center"/>
    </xf>
    <xf numFmtId="0" fontId="13" fillId="0" borderId="5" xfId="0" applyFont="1" applyBorder="1" applyAlignment="1">
      <alignment vertical="center" shrinkToFit="1"/>
    </xf>
    <xf numFmtId="0" fontId="13" fillId="0" borderId="5" xfId="0" applyFont="1" applyBorder="1" applyAlignment="1">
      <alignment vertical="center" wrapText="1"/>
    </xf>
    <xf numFmtId="0" fontId="13" fillId="0" borderId="12" xfId="0" applyFont="1" applyBorder="1">
      <alignment vertical="center"/>
    </xf>
    <xf numFmtId="0" fontId="7" fillId="0" borderId="20" xfId="0" applyFont="1" applyBorder="1" applyAlignment="1">
      <alignment horizontal="left" vertical="center"/>
    </xf>
    <xf numFmtId="0" fontId="13" fillId="0" borderId="29" xfId="0" applyFont="1" applyBorder="1" applyAlignment="1">
      <alignment horizontal="left" vertical="center"/>
    </xf>
    <xf numFmtId="0" fontId="13" fillId="0" borderId="12" xfId="0" applyFont="1" applyBorder="1" applyAlignment="1">
      <alignment vertical="center" shrinkToFit="1"/>
    </xf>
    <xf numFmtId="0" fontId="13" fillId="0" borderId="87" xfId="0" applyFont="1" applyBorder="1" applyAlignment="1">
      <alignment horizontal="left" vertical="center"/>
    </xf>
    <xf numFmtId="0" fontId="13" fillId="0" borderId="87" xfId="0" applyFont="1" applyBorder="1">
      <alignment vertical="center"/>
    </xf>
    <xf numFmtId="0" fontId="13" fillId="0" borderId="87" xfId="0" applyFont="1" applyBorder="1" applyAlignment="1">
      <alignment vertical="center" wrapText="1"/>
    </xf>
    <xf numFmtId="0" fontId="13" fillId="0" borderId="5" xfId="0" applyFont="1" applyBorder="1" applyAlignment="1">
      <alignment horizontal="left" vertical="center"/>
    </xf>
    <xf numFmtId="0" fontId="13" fillId="11" borderId="5" xfId="0" applyFont="1" applyFill="1" applyBorder="1" applyAlignment="1">
      <alignment horizontal="left" vertical="center"/>
    </xf>
    <xf numFmtId="0" fontId="13" fillId="11" borderId="5" xfId="0" applyFont="1" applyFill="1" applyBorder="1" applyAlignment="1">
      <alignment vertical="center" wrapText="1"/>
    </xf>
    <xf numFmtId="0" fontId="13" fillId="11" borderId="5" xfId="0" applyFont="1" applyFill="1" applyBorder="1">
      <alignment vertical="center"/>
    </xf>
    <xf numFmtId="0" fontId="16" fillId="0" borderId="5" xfId="0" applyFont="1" applyBorder="1" applyAlignment="1">
      <alignment vertical="center" wrapText="1"/>
    </xf>
    <xf numFmtId="0" fontId="7" fillId="4" borderId="5" xfId="0" applyFont="1" applyFill="1" applyBorder="1" applyAlignment="1">
      <alignment horizontal="center" vertical="center"/>
    </xf>
    <xf numFmtId="0" fontId="13" fillId="0" borderId="70" xfId="0" applyFont="1" applyBorder="1" applyAlignment="1">
      <alignment horizontal="center" vertical="center"/>
    </xf>
    <xf numFmtId="0" fontId="7" fillId="3" borderId="48" xfId="0" applyFont="1" applyFill="1" applyBorder="1" applyProtection="1">
      <alignment vertical="center"/>
      <protection locked="0"/>
    </xf>
    <xf numFmtId="0" fontId="7" fillId="3" borderId="7" xfId="0" applyFont="1" applyFill="1" applyBorder="1" applyProtection="1">
      <alignment vertical="center"/>
      <protection locked="0"/>
    </xf>
    <xf numFmtId="0" fontId="44" fillId="0" borderId="184" xfId="5" applyFont="1" applyBorder="1">
      <alignment vertical="center"/>
    </xf>
    <xf numFmtId="0" fontId="7" fillId="0" borderId="46" xfId="0" applyFont="1" applyBorder="1">
      <alignment vertical="center"/>
    </xf>
    <xf numFmtId="0" fontId="42" fillId="6" borderId="0" xfId="12" applyFont="1" applyFill="1" applyAlignment="1">
      <alignment vertical="center"/>
    </xf>
    <xf numFmtId="0" fontId="40" fillId="0" borderId="0" xfId="12" applyFont="1" applyAlignment="1">
      <alignment horizontal="center" vertical="center"/>
    </xf>
    <xf numFmtId="0" fontId="42" fillId="0" borderId="0" xfId="12" applyFont="1" applyAlignment="1">
      <alignment vertical="center" wrapText="1"/>
    </xf>
    <xf numFmtId="0" fontId="42" fillId="0" borderId="0" xfId="12" applyFont="1" applyAlignment="1">
      <alignment horizontal="left" vertical="center"/>
    </xf>
    <xf numFmtId="0" fontId="42" fillId="0" borderId="0" xfId="12" applyFont="1" applyAlignment="1">
      <alignment horizontal="center" vertical="center"/>
    </xf>
    <xf numFmtId="0" fontId="40" fillId="6" borderId="0" xfId="12" applyFont="1" applyFill="1" applyAlignment="1">
      <alignment vertical="center"/>
    </xf>
    <xf numFmtId="0" fontId="41" fillId="0" borderId="0" xfId="12" applyFont="1" applyAlignment="1">
      <alignment vertical="center"/>
    </xf>
    <xf numFmtId="0" fontId="41" fillId="0" borderId="0" xfId="12" applyFont="1" applyAlignment="1">
      <alignment vertical="center" wrapText="1"/>
    </xf>
    <xf numFmtId="0" fontId="41" fillId="0" borderId="0" xfId="12" applyFont="1" applyAlignment="1">
      <alignment horizontal="center" vertical="center"/>
    </xf>
    <xf numFmtId="0" fontId="41" fillId="6" borderId="0" xfId="12" applyFont="1" applyFill="1" applyAlignment="1">
      <alignment vertical="center"/>
    </xf>
    <xf numFmtId="0" fontId="7" fillId="0" borderId="0" xfId="9" applyFont="1">
      <alignment vertical="center"/>
    </xf>
    <xf numFmtId="2" fontId="6" fillId="0" borderId="0" xfId="0" applyNumberFormat="1" applyFont="1">
      <alignment vertical="center"/>
    </xf>
    <xf numFmtId="0" fontId="133" fillId="0" borderId="0" xfId="0" applyFont="1">
      <alignment vertical="center"/>
    </xf>
    <xf numFmtId="0" fontId="10" fillId="5" borderId="106" xfId="9" applyFont="1" applyFill="1" applyBorder="1" applyAlignment="1">
      <alignment vertical="center" wrapText="1"/>
    </xf>
    <xf numFmtId="0" fontId="7" fillId="5" borderId="5" xfId="9" applyFont="1" applyFill="1" applyBorder="1" applyAlignment="1">
      <alignment horizontal="center" vertical="center"/>
    </xf>
    <xf numFmtId="0" fontId="10" fillId="0" borderId="0" xfId="0" applyFont="1" applyAlignment="1">
      <alignment horizontal="left" vertical="top" wrapText="1"/>
    </xf>
    <xf numFmtId="0" fontId="13" fillId="0" borderId="0" xfId="0" applyFont="1" applyAlignment="1">
      <alignment horizontal="left" vertical="center" wrapText="1"/>
    </xf>
    <xf numFmtId="0" fontId="10" fillId="0" borderId="0" xfId="0" applyFont="1" applyAlignment="1">
      <alignment vertical="top" wrapText="1"/>
    </xf>
    <xf numFmtId="0" fontId="10" fillId="0" borderId="0" xfId="0" quotePrefix="1" applyFont="1" applyAlignment="1">
      <alignment horizontal="left" vertical="center" shrinkToFit="1"/>
    </xf>
    <xf numFmtId="0" fontId="123" fillId="0" borderId="0" xfId="0" applyFont="1" applyAlignment="1">
      <alignment horizontal="left" vertical="center" wrapText="1"/>
    </xf>
    <xf numFmtId="0" fontId="128" fillId="0" borderId="0" xfId="0" applyFont="1" applyAlignment="1">
      <alignment horizontal="left" vertical="center" wrapText="1"/>
    </xf>
    <xf numFmtId="0" fontId="131" fillId="6" borderId="0" xfId="0" applyFont="1" applyFill="1" applyAlignment="1">
      <alignment horizontal="left" vertical="center"/>
    </xf>
    <xf numFmtId="0" fontId="52" fillId="0" borderId="0" xfId="0" applyFont="1" applyAlignment="1">
      <alignment horizontal="left" vertical="center" wrapText="1"/>
    </xf>
    <xf numFmtId="0" fontId="10" fillId="0" borderId="0" xfId="0" applyFont="1" applyAlignment="1">
      <alignment wrapText="1"/>
    </xf>
    <xf numFmtId="0" fontId="4" fillId="0" borderId="26" xfId="0" applyFont="1" applyBorder="1" applyAlignment="1">
      <alignment horizontal="left" vertical="center" wrapText="1"/>
    </xf>
    <xf numFmtId="193" fontId="18" fillId="0" borderId="0" xfId="1" applyNumberFormat="1" applyFont="1" applyFill="1" applyBorder="1" applyAlignment="1">
      <alignment horizontal="right" vertical="center" shrinkToFit="1"/>
    </xf>
    <xf numFmtId="193" fontId="18" fillId="0" borderId="0" xfId="1" applyNumberFormat="1" applyFont="1" applyFill="1" applyBorder="1" applyAlignment="1">
      <alignment horizontal="left" vertical="center" shrinkToFit="1"/>
    </xf>
    <xf numFmtId="193" fontId="17" fillId="0" borderId="0" xfId="1" applyNumberFormat="1" applyFont="1" applyFill="1" applyBorder="1" applyAlignment="1">
      <alignment horizontal="left" vertical="center" shrinkToFit="1"/>
    </xf>
    <xf numFmtId="212" fontId="7" fillId="0" borderId="0" xfId="9" applyNumberFormat="1" applyFont="1" applyAlignment="1">
      <alignment horizontal="center" vertical="center" wrapText="1"/>
    </xf>
    <xf numFmtId="0" fontId="7" fillId="0" borderId="0" xfId="9" applyFont="1" applyAlignment="1">
      <alignment horizontal="center" vertical="center" wrapText="1"/>
    </xf>
    <xf numFmtId="0" fontId="10" fillId="0" borderId="0" xfId="9" applyFont="1">
      <alignment vertical="center"/>
    </xf>
    <xf numFmtId="0" fontId="30" fillId="0" borderId="0" xfId="0" applyFont="1">
      <alignment vertical="center"/>
    </xf>
    <xf numFmtId="0" fontId="53" fillId="0" borderId="0" xfId="0" applyFont="1" applyAlignment="1">
      <alignment vertical="center" wrapText="1"/>
    </xf>
    <xf numFmtId="0" fontId="113" fillId="0" borderId="0" xfId="17" applyFont="1" applyAlignment="1" applyProtection="1">
      <alignment horizontal="center" vertical="center" shrinkToFit="1"/>
      <protection locked="0"/>
    </xf>
    <xf numFmtId="0" fontId="76" fillId="0" borderId="0" xfId="17" applyFont="1" applyAlignment="1" applyProtection="1">
      <alignment horizontal="center" vertical="center"/>
      <protection locked="0"/>
    </xf>
    <xf numFmtId="0" fontId="113" fillId="0" borderId="0" xfId="17" applyFont="1" applyAlignment="1" applyProtection="1">
      <alignment horizontal="center" vertical="center"/>
      <protection locked="0"/>
    </xf>
    <xf numFmtId="0" fontId="112" fillId="0" borderId="0" xfId="17" applyFont="1" applyAlignment="1" applyProtection="1">
      <alignment horizontal="center" vertical="center"/>
      <protection locked="0"/>
    </xf>
    <xf numFmtId="0" fontId="114" fillId="0" borderId="0" xfId="17" applyFont="1" applyAlignment="1" applyProtection="1">
      <alignment horizontal="center" vertical="center"/>
      <protection locked="0"/>
    </xf>
    <xf numFmtId="0" fontId="113" fillId="0" borderId="0" xfId="17" applyFont="1" applyProtection="1">
      <alignment vertical="center"/>
      <protection locked="0"/>
    </xf>
    <xf numFmtId="0" fontId="131" fillId="0" borderId="0" xfId="0" applyFont="1">
      <alignment vertical="center"/>
    </xf>
    <xf numFmtId="0" fontId="130" fillId="0" borderId="0" xfId="0" applyFont="1" applyAlignment="1">
      <alignment vertical="center" wrapText="1"/>
    </xf>
    <xf numFmtId="0" fontId="60" fillId="6" borderId="0" xfId="21" applyFont="1" applyFill="1">
      <alignment vertical="center"/>
    </xf>
    <xf numFmtId="0" fontId="60" fillId="6" borderId="0" xfId="21" applyFont="1" applyFill="1" applyAlignment="1">
      <alignment horizontal="center" vertical="center"/>
    </xf>
    <xf numFmtId="0" fontId="60" fillId="6" borderId="0" xfId="21" applyFont="1" applyFill="1" applyAlignment="1">
      <alignment vertical="center" wrapText="1"/>
    </xf>
    <xf numFmtId="0" fontId="35" fillId="6" borderId="0" xfId="12" applyFont="1" applyFill="1" applyAlignment="1">
      <alignment vertical="center"/>
    </xf>
    <xf numFmtId="0" fontId="7" fillId="6" borderId="0" xfId="21" applyFont="1" applyFill="1" applyAlignment="1">
      <alignment horizontal="left" vertical="center"/>
    </xf>
    <xf numFmtId="0" fontId="41" fillId="6" borderId="0" xfId="21" applyFont="1" applyFill="1">
      <alignment vertical="center"/>
    </xf>
    <xf numFmtId="0" fontId="35" fillId="18" borderId="0" xfId="19" applyFont="1" applyFill="1"/>
    <xf numFmtId="0" fontId="35" fillId="18" borderId="0" xfId="19" applyFont="1" applyFill="1" applyAlignment="1">
      <alignment vertical="center"/>
    </xf>
    <xf numFmtId="0" fontId="35" fillId="18" borderId="26" xfId="19" applyFont="1" applyFill="1" applyBorder="1" applyAlignment="1">
      <alignment horizontal="left"/>
    </xf>
    <xf numFmtId="0" fontId="35" fillId="18" borderId="0" xfId="19" applyFont="1" applyFill="1" applyAlignment="1">
      <alignment horizontal="left"/>
    </xf>
    <xf numFmtId="0" fontId="38" fillId="0" borderId="0" xfId="19" applyFont="1" applyAlignment="1">
      <alignment vertical="center"/>
    </xf>
    <xf numFmtId="0" fontId="35" fillId="0" borderId="0" xfId="19" applyFont="1"/>
    <xf numFmtId="0" fontId="136" fillId="0" borderId="0" xfId="19" applyFont="1" applyAlignment="1">
      <alignment horizontal="center" vertical="center" shrinkToFit="1"/>
    </xf>
    <xf numFmtId="38" fontId="136" fillId="0" borderId="0" xfId="20" applyFont="1" applyFill="1" applyBorder="1" applyAlignment="1">
      <alignment horizontal="right" vertical="center" shrinkToFit="1"/>
    </xf>
    <xf numFmtId="0" fontId="38" fillId="0" borderId="0" xfId="19" applyFont="1" applyAlignment="1">
      <alignment vertical="center" shrinkToFit="1"/>
    </xf>
    <xf numFmtId="0" fontId="122" fillId="0" borderId="0" xfId="0" applyFont="1" applyAlignment="1">
      <alignment vertical="center" wrapText="1"/>
    </xf>
    <xf numFmtId="0" fontId="54" fillId="0" borderId="0" xfId="12" applyFont="1" applyAlignment="1">
      <alignment horizontal="left" vertical="center"/>
    </xf>
    <xf numFmtId="0" fontId="41" fillId="18" borderId="0" xfId="19" applyFont="1" applyFill="1" applyAlignment="1">
      <alignment vertical="center"/>
    </xf>
    <xf numFmtId="0" fontId="106" fillId="18" borderId="0" xfId="19" applyFont="1" applyFill="1" applyAlignment="1">
      <alignment vertical="center"/>
    </xf>
    <xf numFmtId="0" fontId="41" fillId="6" borderId="5" xfId="19" applyFont="1" applyFill="1" applyBorder="1" applyAlignment="1">
      <alignment vertical="center" shrinkToFit="1"/>
    </xf>
    <xf numFmtId="0" fontId="42" fillId="18" borderId="0" xfId="19" applyFont="1" applyFill="1" applyAlignment="1">
      <alignment vertical="center"/>
    </xf>
    <xf numFmtId="0" fontId="39" fillId="18" borderId="0" xfId="19" applyFont="1" applyFill="1" applyAlignment="1">
      <alignment vertical="center"/>
    </xf>
    <xf numFmtId="0" fontId="35" fillId="2" borderId="26" xfId="19" applyFont="1" applyFill="1" applyBorder="1" applyAlignment="1">
      <alignment horizontal="right" vertical="top" shrinkToFit="1"/>
    </xf>
    <xf numFmtId="0" fontId="35" fillId="0" borderId="0" xfId="19" applyFont="1" applyAlignment="1">
      <alignment vertical="top" wrapText="1" shrinkToFit="1"/>
    </xf>
    <xf numFmtId="0" fontId="60" fillId="2" borderId="0" xfId="9" applyFont="1" applyFill="1" applyAlignment="1">
      <alignment horizontal="right" vertical="center"/>
    </xf>
    <xf numFmtId="0" fontId="131" fillId="0" borderId="0" xfId="0" applyFont="1" applyAlignment="1">
      <alignment vertical="center" wrapText="1"/>
    </xf>
    <xf numFmtId="0" fontId="132" fillId="0" borderId="13" xfId="0" applyFont="1" applyBorder="1" applyAlignment="1">
      <alignment vertical="top" wrapText="1"/>
    </xf>
    <xf numFmtId="0" fontId="132" fillId="0" borderId="0" xfId="0" applyFont="1" applyAlignment="1">
      <alignment vertical="top" wrapText="1"/>
    </xf>
    <xf numFmtId="0" fontId="132" fillId="0" borderId="0" xfId="0" applyFont="1">
      <alignment vertical="center"/>
    </xf>
    <xf numFmtId="0" fontId="24" fillId="0" borderId="0" xfId="0" applyFont="1" applyAlignment="1">
      <alignment vertical="center" wrapText="1"/>
    </xf>
    <xf numFmtId="0" fontId="131" fillId="6" borderId="0" xfId="0" applyFont="1" applyFill="1">
      <alignment vertical="center"/>
    </xf>
    <xf numFmtId="0" fontId="137" fillId="0" borderId="0" xfId="0" applyFont="1">
      <alignment vertical="center"/>
    </xf>
    <xf numFmtId="208" fontId="6" fillId="2" borderId="7" xfId="0" applyNumberFormat="1" applyFont="1" applyFill="1" applyBorder="1" applyAlignment="1">
      <alignment horizontal="center" vertical="center"/>
    </xf>
    <xf numFmtId="193" fontId="17" fillId="0" borderId="0" xfId="1" applyNumberFormat="1" applyFont="1" applyFill="1" applyBorder="1" applyAlignment="1">
      <alignment horizontal="right" vertical="center" shrinkToFit="1"/>
    </xf>
    <xf numFmtId="215" fontId="7" fillId="5" borderId="99" xfId="9" applyNumberFormat="1" applyFont="1" applyFill="1" applyBorder="1" applyAlignment="1">
      <alignment horizontal="center" vertical="center" wrapText="1"/>
    </xf>
    <xf numFmtId="0" fontId="120" fillId="0" borderId="5" xfId="0" applyFont="1" applyBorder="1" applyAlignment="1">
      <alignment vertical="center" textRotation="255" wrapText="1"/>
    </xf>
    <xf numFmtId="0" fontId="120" fillId="0" borderId="181" xfId="0" applyFont="1" applyBorder="1" applyAlignment="1">
      <alignment vertical="center" textRotation="255" wrapText="1"/>
    </xf>
    <xf numFmtId="0" fontId="120" fillId="0" borderId="5" xfId="0" applyFont="1" applyBorder="1" applyAlignment="1">
      <alignment vertical="center" textRotation="255" shrinkToFit="1"/>
    </xf>
    <xf numFmtId="0" fontId="120" fillId="0" borderId="181" xfId="0" applyFont="1" applyBorder="1" applyAlignment="1">
      <alignment vertical="center" textRotation="255" shrinkToFit="1"/>
    </xf>
    <xf numFmtId="0" fontId="120" fillId="0" borderId="16" xfId="0" applyFont="1" applyBorder="1" applyAlignment="1">
      <alignment vertical="center" textRotation="255" shrinkToFit="1"/>
    </xf>
    <xf numFmtId="38" fontId="92" fillId="0" borderId="0" xfId="1" applyFont="1" applyFill="1" applyBorder="1" applyAlignment="1">
      <alignment horizontal="center" vertical="center" shrinkToFit="1"/>
    </xf>
    <xf numFmtId="230" fontId="120" fillId="0" borderId="5" xfId="1" applyNumberFormat="1" applyFont="1" applyFill="1" applyBorder="1" applyAlignment="1">
      <alignment vertical="center" textRotation="255" shrinkToFit="1"/>
    </xf>
    <xf numFmtId="0" fontId="120" fillId="0" borderId="5" xfId="1" applyNumberFormat="1" applyFont="1" applyFill="1" applyBorder="1" applyAlignment="1">
      <alignment vertical="center" textRotation="255" shrinkToFit="1"/>
    </xf>
    <xf numFmtId="230" fontId="120" fillId="0" borderId="181" xfId="1" applyNumberFormat="1" applyFont="1" applyFill="1" applyBorder="1" applyAlignment="1">
      <alignment vertical="center" textRotation="255" shrinkToFit="1"/>
    </xf>
    <xf numFmtId="0" fontId="120" fillId="0" borderId="181" xfId="1" applyNumberFormat="1" applyFont="1" applyFill="1" applyBorder="1" applyAlignment="1">
      <alignment vertical="center" textRotation="255" shrinkToFit="1"/>
    </xf>
    <xf numFmtId="0" fontId="120" fillId="0" borderId="16" xfId="0" applyFont="1" applyBorder="1" applyAlignment="1">
      <alignment vertical="center" textRotation="255" wrapText="1"/>
    </xf>
    <xf numFmtId="230" fontId="120" fillId="0" borderId="16" xfId="1" applyNumberFormat="1" applyFont="1" applyFill="1" applyBorder="1" applyAlignment="1">
      <alignment vertical="center" textRotation="255" shrinkToFit="1"/>
    </xf>
    <xf numFmtId="0" fontId="120" fillId="0" borderId="16" xfId="1" applyNumberFormat="1" applyFont="1" applyFill="1" applyBorder="1" applyAlignment="1">
      <alignment vertical="center" textRotation="255" shrinkToFit="1"/>
    </xf>
    <xf numFmtId="0" fontId="0" fillId="6" borderId="0" xfId="0" applyFill="1" applyAlignment="1">
      <alignment horizontal="right" vertical="center" shrinkToFit="1"/>
    </xf>
    <xf numFmtId="38" fontId="83" fillId="6" borderId="5" xfId="1" applyFont="1" applyFill="1" applyBorder="1" applyAlignment="1">
      <alignment horizontal="right" vertical="center" shrinkToFit="1"/>
    </xf>
    <xf numFmtId="0" fontId="41" fillId="0" borderId="0" xfId="12" applyFont="1" applyAlignment="1">
      <alignment horizontal="left" vertical="center"/>
    </xf>
    <xf numFmtId="0" fontId="35" fillId="0" borderId="7" xfId="0" applyFont="1" applyBorder="1">
      <alignment vertical="center"/>
    </xf>
    <xf numFmtId="0" fontId="60" fillId="6" borderId="0" xfId="21" applyFont="1" applyFill="1" applyAlignment="1">
      <alignment horizontal="left" vertical="center"/>
    </xf>
    <xf numFmtId="0" fontId="43" fillId="0" borderId="0" xfId="0" applyFont="1" applyAlignment="1">
      <alignment vertical="center" wrapText="1"/>
    </xf>
    <xf numFmtId="0" fontId="35" fillId="0" borderId="7" xfId="0" applyFont="1" applyBorder="1" applyAlignment="1">
      <alignment horizontal="center" vertical="center" shrinkToFit="1"/>
    </xf>
    <xf numFmtId="0" fontId="35" fillId="4" borderId="5" xfId="0" applyFont="1" applyFill="1" applyBorder="1" applyAlignment="1">
      <alignment horizontal="center" vertical="center"/>
    </xf>
    <xf numFmtId="0" fontId="41" fillId="0" borderId="0" xfId="0" applyFont="1">
      <alignment vertical="center"/>
    </xf>
    <xf numFmtId="0" fontId="54" fillId="0" borderId="0" xfId="0" applyFont="1" applyAlignment="1">
      <alignment vertical="top" wrapText="1"/>
    </xf>
    <xf numFmtId="0" fontId="43" fillId="0" borderId="0" xfId="0" applyFont="1">
      <alignment vertical="center"/>
    </xf>
    <xf numFmtId="181" fontId="138" fillId="0" borderId="0" xfId="1" applyNumberFormat="1" applyFont="1" applyFill="1" applyBorder="1" applyAlignment="1">
      <alignment horizontal="right" vertical="center" wrapText="1"/>
    </xf>
    <xf numFmtId="198" fontId="138" fillId="0" borderId="0" xfId="1" applyNumberFormat="1" applyFont="1" applyFill="1" applyBorder="1" applyAlignment="1">
      <alignment horizontal="right" vertical="center" wrapText="1" shrinkToFit="1"/>
    </xf>
    <xf numFmtId="183" fontId="138" fillId="0" borderId="0" xfId="0" applyNumberFormat="1" applyFont="1" applyAlignment="1">
      <alignment vertical="center" wrapText="1" shrinkToFit="1"/>
    </xf>
    <xf numFmtId="0" fontId="35" fillId="4" borderId="5" xfId="0" applyFont="1" applyFill="1" applyBorder="1">
      <alignment vertical="center"/>
    </xf>
    <xf numFmtId="0" fontId="41" fillId="0" borderId="8" xfId="0" applyFont="1" applyBorder="1">
      <alignment vertical="center"/>
    </xf>
    <xf numFmtId="0" fontId="83" fillId="0" borderId="0" xfId="0" applyFont="1">
      <alignment vertical="center"/>
    </xf>
    <xf numFmtId="0" fontId="35" fillId="0" borderId="0" xfId="0" applyFont="1" applyAlignment="1">
      <alignment horizontal="left" vertical="top" wrapText="1"/>
    </xf>
    <xf numFmtId="0" fontId="143" fillId="0" borderId="0" xfId="0" applyFont="1" applyAlignment="1">
      <alignment horizontal="left" vertical="top" wrapText="1"/>
    </xf>
    <xf numFmtId="0" fontId="35" fillId="0" borderId="0" xfId="0" applyFont="1" applyAlignment="1">
      <alignment horizontal="left" vertical="top"/>
    </xf>
    <xf numFmtId="0" fontId="143" fillId="0" borderId="0" xfId="0" applyFont="1" applyAlignment="1">
      <alignment horizontal="left" vertical="center" wrapText="1"/>
    </xf>
    <xf numFmtId="0" fontId="35" fillId="0" borderId="6" xfId="0" applyFont="1" applyBorder="1">
      <alignment vertical="center"/>
    </xf>
    <xf numFmtId="0" fontId="35" fillId="0" borderId="8" xfId="0" applyFont="1" applyBorder="1" applyAlignment="1">
      <alignment horizontal="left" vertical="center" wrapText="1"/>
    </xf>
    <xf numFmtId="0" fontId="35" fillId="0" borderId="6" xfId="0" applyFont="1" applyBorder="1" applyAlignment="1">
      <alignment vertical="center" wrapText="1"/>
    </xf>
    <xf numFmtId="0" fontId="35" fillId="0" borderId="6" xfId="0" applyFont="1" applyBorder="1" applyAlignment="1">
      <alignment horizontal="center" vertical="center"/>
    </xf>
    <xf numFmtId="0" fontId="35" fillId="0" borderId="8" xfId="0" applyFont="1" applyBorder="1" applyAlignment="1">
      <alignment horizontal="center" vertical="center" wrapText="1"/>
    </xf>
    <xf numFmtId="0" fontId="35" fillId="0" borderId="6" xfId="0" applyFont="1" applyBorder="1" applyAlignment="1">
      <alignment horizontal="center" vertical="center" wrapText="1"/>
    </xf>
    <xf numFmtId="0" fontId="41" fillId="3" borderId="182" xfId="8" applyFont="1" applyFill="1" applyBorder="1" applyAlignment="1">
      <alignment horizontal="center" vertical="center" shrinkToFit="1"/>
    </xf>
    <xf numFmtId="0" fontId="41" fillId="3" borderId="185" xfId="8" applyFont="1" applyFill="1" applyBorder="1" applyAlignment="1">
      <alignment horizontal="center" vertical="center" shrinkToFit="1"/>
    </xf>
    <xf numFmtId="0" fontId="41" fillId="3" borderId="8" xfId="8" applyFont="1" applyFill="1" applyBorder="1" applyAlignment="1">
      <alignment horizontal="center" vertical="center" shrinkToFit="1"/>
    </xf>
    <xf numFmtId="0" fontId="41" fillId="0" borderId="0" xfId="0" applyFont="1" applyAlignment="1">
      <alignment horizontal="left" vertical="top"/>
    </xf>
    <xf numFmtId="0" fontId="143" fillId="0" borderId="26" xfId="0" applyFont="1" applyBorder="1" applyAlignment="1">
      <alignment horizontal="center" vertical="top" wrapText="1"/>
    </xf>
    <xf numFmtId="193" fontId="138" fillId="0" borderId="154" xfId="1" applyNumberFormat="1" applyFont="1" applyFill="1" applyBorder="1" applyAlignment="1">
      <alignment shrinkToFit="1"/>
    </xf>
    <xf numFmtId="0" fontId="54" fillId="0" borderId="0" xfId="0" applyFont="1">
      <alignment vertical="center"/>
    </xf>
    <xf numFmtId="0" fontId="41" fillId="4" borderId="144" xfId="17" applyFont="1" applyFill="1" applyBorder="1" applyProtection="1">
      <alignment vertical="center"/>
      <protection locked="0"/>
    </xf>
    <xf numFmtId="0" fontId="139" fillId="4" borderId="5" xfId="17" applyFont="1" applyFill="1" applyBorder="1" applyAlignment="1" applyProtection="1">
      <alignment horizontal="center" vertical="center" wrapText="1"/>
      <protection locked="0"/>
    </xf>
    <xf numFmtId="0" fontId="42" fillId="2" borderId="166" xfId="10" applyFont="1" applyFill="1" applyBorder="1" applyAlignment="1">
      <alignment horizontal="center" vertical="center" shrinkToFit="1"/>
    </xf>
    <xf numFmtId="216" fontId="41" fillId="2" borderId="5" xfId="9" applyNumberFormat="1" applyFont="1" applyFill="1" applyBorder="1" applyAlignment="1">
      <alignment horizontal="center" vertical="center" wrapText="1"/>
    </xf>
    <xf numFmtId="229" fontId="41" fillId="2" borderId="5" xfId="9" applyNumberFormat="1" applyFont="1" applyFill="1" applyBorder="1" applyAlignment="1">
      <alignment horizontal="center" vertical="center" wrapText="1"/>
    </xf>
    <xf numFmtId="210" fontId="41" fillId="0" borderId="0" xfId="9" applyNumberFormat="1" applyFont="1" applyAlignment="1">
      <alignment horizontal="center" vertical="center" wrapText="1"/>
    </xf>
    <xf numFmtId="0" fontId="35" fillId="0" borderId="0" xfId="10" applyFont="1" applyAlignment="1">
      <alignment wrapText="1"/>
    </xf>
    <xf numFmtId="0" fontId="35" fillId="0" borderId="0" xfId="10" applyFont="1"/>
    <xf numFmtId="0" fontId="42" fillId="0" borderId="0" xfId="9" applyFont="1" applyAlignment="1">
      <alignment horizontal="right"/>
    </xf>
    <xf numFmtId="0" fontId="42" fillId="0" borderId="0" xfId="9" applyFont="1" applyAlignment="1">
      <alignment horizontal="left" vertical="top"/>
    </xf>
    <xf numFmtId="0" fontId="42" fillId="0" borderId="0" xfId="9" applyFont="1" applyAlignment="1">
      <alignment horizontal="left" wrapText="1"/>
    </xf>
    <xf numFmtId="0" fontId="42" fillId="0" borderId="0" xfId="9" applyFont="1" applyAlignment="1">
      <alignment horizontal="left"/>
    </xf>
    <xf numFmtId="0" fontId="41" fillId="0" borderId="0" xfId="9" applyFont="1" applyAlignment="1">
      <alignment horizontal="right" vertical="center"/>
    </xf>
    <xf numFmtId="0" fontId="39" fillId="0" borderId="0" xfId="9" applyFont="1" applyAlignment="1">
      <alignment horizontal="left" vertical="center"/>
    </xf>
    <xf numFmtId="215" fontId="41" fillId="5" borderId="99" xfId="10" applyNumberFormat="1" applyFont="1" applyFill="1" applyBorder="1" applyAlignment="1">
      <alignment horizontal="center" vertical="center"/>
    </xf>
    <xf numFmtId="0" fontId="41" fillId="5" borderId="0" xfId="10" applyFont="1" applyFill="1" applyAlignment="1">
      <alignment vertical="center" shrinkToFit="1"/>
    </xf>
    <xf numFmtId="0" fontId="146" fillId="5" borderId="51" xfId="10" applyFont="1" applyFill="1" applyBorder="1" applyAlignment="1">
      <alignment horizontal="center" vertical="center" wrapText="1" shrinkToFit="1"/>
    </xf>
    <xf numFmtId="217" fontId="41" fillId="5" borderId="50" xfId="1" applyNumberFormat="1" applyFont="1" applyFill="1" applyBorder="1" applyAlignment="1">
      <alignment horizontal="right" vertical="center" shrinkToFit="1"/>
    </xf>
    <xf numFmtId="217" fontId="41" fillId="5" borderId="29" xfId="1" applyNumberFormat="1" applyFont="1" applyFill="1" applyBorder="1" applyAlignment="1">
      <alignment horizontal="right" vertical="center" shrinkToFit="1"/>
    </xf>
    <xf numFmtId="38" fontId="41" fillId="5" borderId="126" xfId="1" applyFont="1" applyFill="1" applyBorder="1" applyAlignment="1">
      <alignment horizontal="right" vertical="center" shrinkToFit="1"/>
    </xf>
    <xf numFmtId="210" fontId="41" fillId="5" borderId="125" xfId="10" applyNumberFormat="1" applyFont="1" applyFill="1" applyBorder="1" applyAlignment="1">
      <alignment horizontal="center" vertical="center"/>
    </xf>
    <xf numFmtId="215" fontId="41" fillId="5" borderId="13" xfId="10" applyNumberFormat="1" applyFont="1" applyFill="1" applyBorder="1" applyAlignment="1">
      <alignment horizontal="center" vertical="center"/>
    </xf>
    <xf numFmtId="0" fontId="35" fillId="5" borderId="124" xfId="10" applyFont="1" applyFill="1" applyBorder="1" applyAlignment="1">
      <alignment horizontal="center" vertical="center"/>
    </xf>
    <xf numFmtId="0" fontId="35" fillId="14" borderId="167" xfId="10" applyFont="1" applyFill="1" applyBorder="1" applyAlignment="1">
      <alignment horizontal="center" vertical="center"/>
    </xf>
    <xf numFmtId="0" fontId="41" fillId="0" borderId="123" xfId="10" applyFont="1" applyBorder="1" applyAlignment="1">
      <alignment vertical="center"/>
    </xf>
    <xf numFmtId="0" fontId="41" fillId="0" borderId="122" xfId="10" applyFont="1" applyBorder="1" applyAlignment="1">
      <alignment vertical="center"/>
    </xf>
    <xf numFmtId="0" fontId="41" fillId="0" borderId="121" xfId="10" applyFont="1" applyBorder="1" applyAlignment="1">
      <alignment vertical="center"/>
    </xf>
    <xf numFmtId="38" fontId="41" fillId="2" borderId="120" xfId="1" applyFont="1" applyFill="1" applyBorder="1" applyAlignment="1">
      <alignment horizontal="right" vertical="center" shrinkToFit="1"/>
    </xf>
    <xf numFmtId="38" fontId="41" fillId="2" borderId="119" xfId="1" applyFont="1" applyFill="1" applyBorder="1" applyAlignment="1">
      <alignment horizontal="right" vertical="center" shrinkToFit="1"/>
    </xf>
    <xf numFmtId="38" fontId="41" fillId="2" borderId="118" xfId="1" applyFont="1" applyFill="1" applyBorder="1" applyAlignment="1">
      <alignment horizontal="right" vertical="center" shrinkToFit="1"/>
    </xf>
    <xf numFmtId="0" fontId="41" fillId="0" borderId="117" xfId="10" applyFont="1" applyBorder="1" applyAlignment="1">
      <alignment vertical="center"/>
    </xf>
    <xf numFmtId="215" fontId="41" fillId="0" borderId="116" xfId="10" applyNumberFormat="1" applyFont="1" applyBorder="1" applyAlignment="1">
      <alignment vertical="center"/>
    </xf>
    <xf numFmtId="0" fontId="41" fillId="0" borderId="115" xfId="10" applyFont="1" applyBorder="1" applyAlignment="1">
      <alignment vertical="center"/>
    </xf>
    <xf numFmtId="0" fontId="35" fillId="0" borderId="114" xfId="10" applyFont="1" applyBorder="1"/>
    <xf numFmtId="0" fontId="43" fillId="0" borderId="0" xfId="10" applyFont="1" applyAlignment="1">
      <alignment horizontal="left" vertical="center"/>
    </xf>
    <xf numFmtId="0" fontId="35" fillId="0" borderId="0" xfId="10" applyFont="1" applyAlignment="1">
      <alignment horizontal="left" vertical="center" wrapText="1"/>
    </xf>
    <xf numFmtId="0" fontId="35" fillId="0" borderId="0" xfId="10" applyFont="1" applyAlignment="1">
      <alignment horizontal="center" vertical="center"/>
    </xf>
    <xf numFmtId="38" fontId="138" fillId="0" borderId="0" xfId="13" applyFont="1" applyFill="1" applyBorder="1" applyAlignment="1">
      <alignment vertical="center"/>
    </xf>
    <xf numFmtId="38" fontId="35" fillId="0" borderId="0" xfId="13" applyFont="1" applyFill="1" applyBorder="1" applyAlignment="1">
      <alignment vertical="center"/>
    </xf>
    <xf numFmtId="0" fontId="35" fillId="0" borderId="0" xfId="10" applyFont="1" applyAlignment="1">
      <alignment vertical="center"/>
    </xf>
    <xf numFmtId="0" fontId="43" fillId="0" borderId="0" xfId="10" applyFont="1" applyAlignment="1">
      <alignment horizontal="left" vertical="center" wrapText="1"/>
    </xf>
    <xf numFmtId="212" fontId="142" fillId="0" borderId="26" xfId="12" applyNumberFormat="1" applyFont="1" applyBorder="1" applyAlignment="1">
      <alignment vertical="center"/>
    </xf>
    <xf numFmtId="0" fontId="142" fillId="0" borderId="26" xfId="12" applyFont="1" applyBorder="1" applyAlignment="1">
      <alignment vertical="center"/>
    </xf>
    <xf numFmtId="212" fontId="142" fillId="0" borderId="0" xfId="12" applyNumberFormat="1" applyFont="1" applyAlignment="1">
      <alignment horizontal="left" vertical="center"/>
    </xf>
    <xf numFmtId="0" fontId="142" fillId="0" borderId="0" xfId="12" applyFont="1" applyAlignment="1">
      <alignment vertical="center"/>
    </xf>
    <xf numFmtId="0" fontId="35" fillId="0" borderId="0" xfId="12" applyFont="1" applyAlignment="1">
      <alignment horizontal="center" vertical="center" shrinkToFit="1"/>
    </xf>
    <xf numFmtId="0" fontId="35" fillId="4" borderId="6" xfId="12" applyFont="1" applyFill="1" applyBorder="1" applyAlignment="1">
      <alignment horizontal="center" vertical="center" wrapText="1" shrinkToFit="1" readingOrder="1"/>
    </xf>
    <xf numFmtId="0" fontId="35" fillId="0" borderId="6" xfId="10" applyFont="1" applyBorder="1"/>
    <xf numFmtId="0" fontId="35" fillId="0" borderId="8" xfId="10" applyFont="1" applyBorder="1"/>
    <xf numFmtId="38" fontId="35" fillId="2" borderId="14" xfId="1" applyFont="1" applyFill="1" applyBorder="1" applyAlignment="1">
      <alignment horizontal="right" vertical="center" wrapText="1" shrinkToFit="1" readingOrder="1"/>
    </xf>
    <xf numFmtId="38" fontId="35" fillId="2" borderId="70" xfId="1" applyFont="1" applyFill="1" applyBorder="1" applyAlignment="1">
      <alignment horizontal="right" vertical="center" shrinkToFit="1" readingOrder="1"/>
    </xf>
    <xf numFmtId="38" fontId="35" fillId="2" borderId="113" xfId="1" applyFont="1" applyFill="1" applyBorder="1" applyAlignment="1">
      <alignment horizontal="right" vertical="center" shrinkToFit="1" readingOrder="1"/>
    </xf>
    <xf numFmtId="38" fontId="35" fillId="2" borderId="112" xfId="1" applyFont="1" applyFill="1" applyBorder="1" applyAlignment="1">
      <alignment horizontal="right" vertical="center" shrinkToFit="1" readingOrder="1"/>
    </xf>
    <xf numFmtId="38" fontId="35" fillId="2" borderId="108" xfId="1" applyFont="1" applyFill="1" applyBorder="1" applyAlignment="1">
      <alignment horizontal="right" vertical="center" shrinkToFit="1" readingOrder="1"/>
    </xf>
    <xf numFmtId="0" fontId="41" fillId="0" borderId="0" xfId="12" applyFont="1" applyAlignment="1">
      <alignment horizontal="center" vertical="center" wrapText="1"/>
    </xf>
    <xf numFmtId="186" fontId="41" fillId="0" borderId="0" xfId="12" applyNumberFormat="1" applyFont="1" applyAlignment="1">
      <alignment horizontal="center" vertical="center" shrinkToFit="1" readingOrder="1"/>
    </xf>
    <xf numFmtId="0" fontId="41" fillId="0" borderId="0" xfId="10" applyFont="1"/>
    <xf numFmtId="0" fontId="41" fillId="0" borderId="0" xfId="12" applyFont="1" applyAlignment="1">
      <alignment horizontal="center" vertical="center" shrinkToFit="1"/>
    </xf>
    <xf numFmtId="0" fontId="35" fillId="0" borderId="0" xfId="11" applyFont="1" applyAlignment="1">
      <alignment vertical="center"/>
    </xf>
    <xf numFmtId="0" fontId="35" fillId="0" borderId="0" xfId="11" applyFont="1"/>
    <xf numFmtId="0" fontId="35" fillId="0" borderId="0" xfId="11" applyFont="1" applyAlignment="1">
      <alignment vertical="center" wrapText="1"/>
    </xf>
    <xf numFmtId="0" fontId="43" fillId="0" borderId="26" xfId="11" applyFont="1" applyBorder="1" applyAlignment="1">
      <alignment horizontal="center" vertical="center" wrapText="1"/>
    </xf>
    <xf numFmtId="0" fontId="41" fillId="0" borderId="0" xfId="11" applyFont="1"/>
    <xf numFmtId="0" fontId="43" fillId="0" borderId="5" xfId="11" applyFont="1" applyBorder="1" applyAlignment="1">
      <alignment horizontal="center" vertical="center" wrapText="1" shrinkToFit="1"/>
    </xf>
    <xf numFmtId="0" fontId="43" fillId="0" borderId="5" xfId="11" applyFont="1" applyBorder="1" applyAlignment="1">
      <alignment horizontal="center" vertical="center" shrinkToFit="1"/>
    </xf>
    <xf numFmtId="0" fontId="43" fillId="0" borderId="6" xfId="11" applyFont="1" applyBorder="1" applyAlignment="1">
      <alignment vertical="center" wrapText="1"/>
    </xf>
    <xf numFmtId="0" fontId="43" fillId="0" borderId="7" xfId="11" applyFont="1" applyBorder="1" applyAlignment="1">
      <alignment vertical="center" wrapText="1"/>
    </xf>
    <xf numFmtId="0" fontId="43" fillId="0" borderId="7" xfId="11" applyFont="1" applyBorder="1" applyAlignment="1">
      <alignment horizontal="left" vertical="center" wrapText="1"/>
    </xf>
    <xf numFmtId="0" fontId="43" fillId="0" borderId="8" xfId="11" applyFont="1" applyBorder="1" applyAlignment="1">
      <alignment horizontal="left" vertical="center" wrapText="1"/>
    </xf>
    <xf numFmtId="0" fontId="43" fillId="0" borderId="16" xfId="11" applyFont="1" applyBorder="1" applyAlignment="1">
      <alignment horizontal="center" vertical="center" wrapText="1" shrinkToFit="1"/>
    </xf>
    <xf numFmtId="0" fontId="60" fillId="0" borderId="0" xfId="0" applyFont="1" applyAlignment="1">
      <alignment vertical="center" wrapText="1"/>
    </xf>
    <xf numFmtId="0" fontId="147" fillId="0" borderId="0" xfId="0" applyFont="1" applyAlignment="1">
      <alignment vertical="center" wrapText="1"/>
    </xf>
    <xf numFmtId="0" fontId="147" fillId="0" borderId="0" xfId="0" applyFont="1">
      <alignment vertical="center"/>
    </xf>
    <xf numFmtId="3" fontId="17" fillId="0" borderId="0" xfId="1" applyNumberFormat="1" applyFont="1" applyFill="1" applyBorder="1" applyAlignment="1">
      <alignment horizontal="right" vertical="center" shrinkToFit="1"/>
    </xf>
    <xf numFmtId="193" fontId="18" fillId="0" borderId="0" xfId="1" applyNumberFormat="1" applyFont="1" applyFill="1" applyBorder="1" applyAlignment="1">
      <alignment horizontal="center" vertical="center" shrinkToFit="1"/>
    </xf>
    <xf numFmtId="0" fontId="6" fillId="0" borderId="0" xfId="17" applyFont="1" applyAlignment="1" applyProtection="1">
      <alignment horizontal="center" vertical="center" wrapText="1"/>
      <protection locked="0"/>
    </xf>
    <xf numFmtId="0" fontId="42" fillId="0" borderId="0" xfId="17" applyFont="1" applyAlignment="1" applyProtection="1">
      <alignment horizontal="center" vertical="center"/>
      <protection locked="0"/>
    </xf>
    <xf numFmtId="0" fontId="4" fillId="0" borderId="0" xfId="17" applyFont="1" applyAlignment="1" applyProtection="1">
      <alignment horizontal="center" vertical="center"/>
      <protection locked="0"/>
    </xf>
    <xf numFmtId="0" fontId="41" fillId="0" borderId="0" xfId="5" applyFont="1" applyAlignment="1">
      <alignment horizontal="center" vertical="top" textRotation="255" wrapText="1"/>
    </xf>
    <xf numFmtId="0" fontId="7" fillId="0" borderId="0" xfId="17" applyFont="1" applyAlignment="1" applyProtection="1">
      <alignment vertical="top" textRotation="255"/>
      <protection locked="0"/>
    </xf>
    <xf numFmtId="0" fontId="6" fillId="0" borderId="0" xfId="17" applyFont="1" applyAlignment="1" applyProtection="1">
      <alignment horizontal="center"/>
      <protection locked="0"/>
    </xf>
    <xf numFmtId="0" fontId="76" fillId="5" borderId="0" xfId="10" applyFont="1" applyFill="1" applyAlignment="1">
      <alignment vertical="center"/>
    </xf>
    <xf numFmtId="0" fontId="81" fillId="0" borderId="5" xfId="0" applyFont="1" applyBorder="1" applyAlignment="1">
      <alignment vertical="center" wrapText="1"/>
    </xf>
    <xf numFmtId="0" fontId="148" fillId="6" borderId="6" xfId="0" applyFont="1" applyFill="1" applyBorder="1" applyAlignment="1">
      <alignment vertical="center" wrapText="1"/>
    </xf>
    <xf numFmtId="0" fontId="148" fillId="6" borderId="7" xfId="0" applyFont="1" applyFill="1" applyBorder="1" applyAlignment="1">
      <alignment vertical="center" wrapText="1"/>
    </xf>
    <xf numFmtId="0" fontId="148" fillId="6" borderId="17" xfId="0" applyFont="1" applyFill="1" applyBorder="1" applyAlignment="1">
      <alignment vertical="center" wrapText="1"/>
    </xf>
    <xf numFmtId="0" fontId="148" fillId="6" borderId="13" xfId="0" applyFont="1" applyFill="1" applyBorder="1" applyAlignment="1">
      <alignment vertical="center" wrapText="1"/>
    </xf>
    <xf numFmtId="0" fontId="148" fillId="6" borderId="20" xfId="0" applyFont="1" applyFill="1" applyBorder="1" applyAlignment="1">
      <alignment vertical="center" wrapText="1"/>
    </xf>
    <xf numFmtId="0" fontId="149" fillId="6" borderId="7" xfId="0" applyFont="1" applyFill="1" applyBorder="1" applyAlignment="1">
      <alignment horizontal="center" vertical="center" wrapText="1"/>
    </xf>
    <xf numFmtId="0" fontId="148" fillId="6" borderId="14" xfId="0" applyFont="1" applyFill="1" applyBorder="1" applyAlignment="1">
      <alignment vertical="center" textRotation="255" wrapText="1"/>
    </xf>
    <xf numFmtId="0" fontId="148" fillId="6" borderId="15" xfId="0" applyFont="1" applyFill="1" applyBorder="1" applyAlignment="1">
      <alignment vertical="center" textRotation="255" wrapText="1"/>
    </xf>
    <xf numFmtId="0" fontId="148" fillId="6" borderId="11" xfId="0" applyFont="1" applyFill="1" applyBorder="1" applyAlignment="1">
      <alignment horizontal="center" vertical="center" wrapText="1" shrinkToFit="1"/>
    </xf>
    <xf numFmtId="0" fontId="148" fillId="6" borderId="8" xfId="0" applyFont="1" applyFill="1" applyBorder="1" applyAlignment="1">
      <alignment horizontal="center" vertical="center" wrapText="1" shrinkToFit="1"/>
    </xf>
    <xf numFmtId="0" fontId="148" fillId="6" borderId="15" xfId="0" applyFont="1" applyFill="1" applyBorder="1" applyAlignment="1">
      <alignment horizontal="center" vertical="center" wrapText="1" shrinkToFit="1"/>
    </xf>
    <xf numFmtId="0" fontId="148" fillId="6" borderId="8" xfId="0" applyFont="1" applyFill="1" applyBorder="1" applyAlignment="1">
      <alignment horizontal="center" vertical="center" textRotation="255" wrapText="1"/>
    </xf>
    <xf numFmtId="0" fontId="148" fillId="6" borderId="12" xfId="0" applyFont="1" applyFill="1" applyBorder="1" applyAlignment="1">
      <alignment horizontal="center" vertical="center" wrapText="1"/>
    </xf>
    <xf numFmtId="0" fontId="149" fillId="6" borderId="12" xfId="0" applyFont="1" applyFill="1" applyBorder="1" applyAlignment="1">
      <alignment horizontal="center" vertical="center" wrapText="1"/>
    </xf>
    <xf numFmtId="0" fontId="148" fillId="6" borderId="12" xfId="0" applyFont="1" applyFill="1" applyBorder="1" applyAlignment="1">
      <alignment vertical="center" textRotation="255" wrapText="1"/>
    </xf>
    <xf numFmtId="0" fontId="148" fillId="6" borderId="5" xfId="0" applyFont="1" applyFill="1" applyBorder="1" applyAlignment="1">
      <alignment horizontal="center" vertical="center" textRotation="255" wrapText="1"/>
    </xf>
    <xf numFmtId="0" fontId="148" fillId="6" borderId="29" xfId="0" applyFont="1" applyFill="1" applyBorder="1" applyAlignment="1">
      <alignment horizontal="center" vertical="center" textRotation="255" wrapText="1"/>
    </xf>
    <xf numFmtId="0" fontId="148" fillId="6" borderId="20" xfId="0" applyFont="1" applyFill="1" applyBorder="1" applyAlignment="1">
      <alignment horizontal="center" vertical="center" textRotation="255" wrapText="1"/>
    </xf>
    <xf numFmtId="0" fontId="60" fillId="0" borderId="0" xfId="0" applyFont="1" applyAlignment="1">
      <alignment horizontal="right" vertical="center"/>
    </xf>
    <xf numFmtId="0" fontId="147" fillId="6" borderId="0" xfId="21" applyFont="1" applyFill="1">
      <alignment vertical="center"/>
    </xf>
    <xf numFmtId="0" fontId="150" fillId="0" borderId="0" xfId="14" applyFont="1"/>
    <xf numFmtId="0" fontId="150" fillId="0" borderId="0" xfId="14" applyFont="1" applyAlignment="1">
      <alignment horizontal="right"/>
    </xf>
    <xf numFmtId="0" fontId="150" fillId="0" borderId="0" xfId="14" applyFont="1" applyAlignment="1">
      <alignment horizontal="center"/>
    </xf>
    <xf numFmtId="0" fontId="44" fillId="0" borderId="0" xfId="14" applyFont="1"/>
    <xf numFmtId="0" fontId="150" fillId="4" borderId="5" xfId="14" applyFont="1" applyFill="1" applyBorder="1" applyAlignment="1">
      <alignment horizontal="center"/>
    </xf>
    <xf numFmtId="0" fontId="44" fillId="0" borderId="0" xfId="14" applyFont="1" applyAlignment="1">
      <alignment vertical="center"/>
    </xf>
    <xf numFmtId="0" fontId="150" fillId="0" borderId="0" xfId="14" applyFont="1" applyAlignment="1">
      <alignment vertical="center"/>
    </xf>
    <xf numFmtId="0" fontId="41" fillId="6" borderId="5" xfId="19" applyFont="1" applyFill="1" applyBorder="1" applyAlignment="1">
      <alignment vertical="center"/>
    </xf>
    <xf numFmtId="0" fontId="41" fillId="6" borderId="5" xfId="19" applyFont="1" applyFill="1" applyBorder="1" applyAlignment="1">
      <alignment horizontal="right" vertical="center" shrinkToFit="1"/>
    </xf>
    <xf numFmtId="0" fontId="41" fillId="0" borderId="39" xfId="0" applyFont="1" applyBorder="1" applyAlignment="1">
      <alignment horizontal="left" vertical="center"/>
    </xf>
    <xf numFmtId="181" fontId="138" fillId="0" borderId="40" xfId="1" applyNumberFormat="1" applyFont="1" applyFill="1" applyBorder="1" applyAlignment="1">
      <alignment horizontal="right" vertical="center" wrapText="1"/>
    </xf>
    <xf numFmtId="0" fontId="35" fillId="0" borderId="40" xfId="0" applyFont="1" applyBorder="1" applyAlignment="1">
      <alignment horizontal="center" vertical="center" wrapText="1"/>
    </xf>
    <xf numFmtId="183" fontId="138" fillId="0" borderId="40" xfId="0" applyNumberFormat="1" applyFont="1" applyBorder="1" applyAlignment="1">
      <alignment vertical="center" wrapText="1" shrinkToFit="1"/>
    </xf>
    <xf numFmtId="0" fontId="35" fillId="0" borderId="40" xfId="0" applyFont="1" applyBorder="1">
      <alignment vertical="center"/>
    </xf>
    <xf numFmtId="0" fontId="35" fillId="0" borderId="41" xfId="0" applyFont="1" applyBorder="1">
      <alignment vertical="center"/>
    </xf>
    <xf numFmtId="0" fontId="41" fillId="0" borderId="42" xfId="0" applyFont="1" applyBorder="1">
      <alignment vertical="center"/>
    </xf>
    <xf numFmtId="0" fontId="139" fillId="0" borderId="0" xfId="0" applyFont="1">
      <alignment vertical="center"/>
    </xf>
    <xf numFmtId="0" fontId="139" fillId="0" borderId="43" xfId="0" applyFont="1" applyBorder="1">
      <alignment vertical="center"/>
    </xf>
    <xf numFmtId="199" fontId="126" fillId="0" borderId="7" xfId="0" applyNumberFormat="1" applyFont="1" applyBorder="1" applyAlignment="1">
      <alignment horizontal="center" vertical="center"/>
    </xf>
    <xf numFmtId="0" fontId="41" fillId="0" borderId="44" xfId="0" applyFont="1" applyBorder="1">
      <alignment vertical="center"/>
    </xf>
    <xf numFmtId="0" fontId="41" fillId="0" borderId="45" xfId="0" applyFont="1" applyBorder="1">
      <alignment vertical="center"/>
    </xf>
    <xf numFmtId="199" fontId="126" fillId="0" borderId="45" xfId="0" applyNumberFormat="1" applyFont="1" applyBorder="1" applyAlignment="1">
      <alignment horizontal="center" vertical="center"/>
    </xf>
    <xf numFmtId="0" fontId="139" fillId="0" borderId="45" xfId="0" applyFont="1" applyBorder="1">
      <alignment vertical="center"/>
    </xf>
    <xf numFmtId="0" fontId="139" fillId="0" borderId="46" xfId="0" applyFont="1" applyBorder="1">
      <alignment vertical="center"/>
    </xf>
    <xf numFmtId="0" fontId="41" fillId="0" borderId="196" xfId="0" applyFont="1" applyBorder="1">
      <alignment vertical="center"/>
    </xf>
    <xf numFmtId="0" fontId="41" fillId="0" borderId="39" xfId="0" applyFont="1" applyBorder="1">
      <alignment vertical="center"/>
    </xf>
    <xf numFmtId="0" fontId="41" fillId="0" borderId="40" xfId="0" applyFont="1" applyBorder="1">
      <alignment vertical="center"/>
    </xf>
    <xf numFmtId="0" fontId="41" fillId="0" borderId="41" xfId="0" applyFont="1" applyBorder="1">
      <alignment vertical="center"/>
    </xf>
    <xf numFmtId="0" fontId="41" fillId="0" borderId="43" xfId="0" applyFont="1" applyBorder="1">
      <alignment vertical="center"/>
    </xf>
    <xf numFmtId="0" fontId="41" fillId="0" borderId="7" xfId="0" applyFont="1" applyBorder="1">
      <alignment vertical="center"/>
    </xf>
    <xf numFmtId="0" fontId="54" fillId="0" borderId="42" xfId="0" applyFont="1" applyBorder="1" applyAlignment="1">
      <alignment vertical="top"/>
    </xf>
    <xf numFmtId="208" fontId="35" fillId="2" borderId="8" xfId="0" applyNumberFormat="1" applyFont="1" applyFill="1" applyBorder="1" applyAlignment="1">
      <alignment horizontal="center" vertical="center"/>
    </xf>
    <xf numFmtId="208" fontId="35" fillId="2" borderId="7" xfId="0" applyNumberFormat="1" applyFont="1" applyFill="1" applyBorder="1" applyAlignment="1">
      <alignment horizontal="center" vertical="center"/>
    </xf>
    <xf numFmtId="218" fontId="35" fillId="2" borderId="8" xfId="0" applyNumberFormat="1" applyFont="1" applyFill="1" applyBorder="1" applyAlignment="1">
      <alignment horizontal="right" vertical="center" shrinkToFit="1"/>
    </xf>
    <xf numFmtId="219" fontId="35" fillId="2" borderId="6" xfId="0" applyNumberFormat="1" applyFont="1" applyFill="1" applyBorder="1" applyAlignment="1">
      <alignment horizontal="right" vertical="center" shrinkToFit="1"/>
    </xf>
    <xf numFmtId="218" fontId="35" fillId="2" borderId="15" xfId="0" applyNumberFormat="1" applyFont="1" applyFill="1" applyBorder="1" applyAlignment="1">
      <alignment horizontal="right" vertical="center" shrinkToFit="1"/>
    </xf>
    <xf numFmtId="0" fontId="35" fillId="0" borderId="0" xfId="2" applyFont="1" applyAlignment="1">
      <alignment horizontal="left" vertical="center" wrapText="1"/>
    </xf>
    <xf numFmtId="0" fontId="41" fillId="0" borderId="0" xfId="0" applyFont="1" applyAlignment="1">
      <alignment horizontal="center" vertical="center"/>
    </xf>
    <xf numFmtId="38" fontId="35" fillId="0" borderId="0" xfId="1" applyFont="1" applyFill="1" applyBorder="1" applyAlignment="1">
      <alignment horizontal="center"/>
    </xf>
    <xf numFmtId="0" fontId="35" fillId="0" borderId="0" xfId="0" applyFont="1" applyAlignment="1">
      <alignment horizontal="right"/>
    </xf>
    <xf numFmtId="0" fontId="41" fillId="0" borderId="0" xfId="2" applyFont="1"/>
    <xf numFmtId="0" fontId="41" fillId="2" borderId="5" xfId="0" applyFont="1" applyFill="1" applyBorder="1" applyAlignment="1">
      <alignment horizontal="center" vertical="center"/>
    </xf>
    <xf numFmtId="0" fontId="14" fillId="0" borderId="17" xfId="2" applyFont="1" applyBorder="1" applyAlignment="1">
      <alignment horizontal="center" vertical="center" textRotation="255" wrapText="1"/>
    </xf>
    <xf numFmtId="0" fontId="14" fillId="0" borderId="0" xfId="2" applyFont="1" applyAlignment="1">
      <alignment horizontal="center" vertical="center" textRotation="255" wrapText="1"/>
    </xf>
    <xf numFmtId="0" fontId="41" fillId="0" borderId="17" xfId="0" applyFont="1" applyBorder="1" applyAlignment="1">
      <alignment horizontal="center" vertical="center"/>
    </xf>
    <xf numFmtId="0" fontId="35" fillId="0" borderId="17" xfId="0" applyFont="1" applyBorder="1" applyAlignment="1">
      <alignment vertical="center" wrapText="1"/>
    </xf>
    <xf numFmtId="0" fontId="35" fillId="0" borderId="0" xfId="0" applyFont="1" applyAlignment="1">
      <alignment vertical="center" wrapText="1"/>
    </xf>
    <xf numFmtId="0" fontId="127" fillId="0" borderId="17" xfId="2" applyFont="1" applyBorder="1" applyAlignment="1">
      <alignment horizontal="center" vertical="center" wrapText="1"/>
    </xf>
    <xf numFmtId="0" fontId="146" fillId="0" borderId="0" xfId="2" applyFont="1" applyAlignment="1">
      <alignment vertical="center" wrapText="1"/>
    </xf>
    <xf numFmtId="0" fontId="35" fillId="0" borderId="10" xfId="0" applyFont="1" applyBorder="1" applyAlignment="1">
      <alignment vertical="center" wrapText="1"/>
    </xf>
    <xf numFmtId="0" fontId="41" fillId="2" borderId="12" xfId="0" applyFont="1" applyFill="1" applyBorder="1" applyAlignment="1">
      <alignment horizontal="center" vertical="center"/>
    </xf>
    <xf numFmtId="0" fontId="41" fillId="2" borderId="6" xfId="0" applyFont="1" applyFill="1" applyBorder="1" applyAlignment="1">
      <alignment horizontal="center" vertical="center"/>
    </xf>
    <xf numFmtId="0" fontId="35" fillId="6" borderId="26" xfId="0" applyFont="1" applyFill="1" applyBorder="1" applyAlignment="1">
      <alignment horizontal="center" vertical="center"/>
    </xf>
    <xf numFmtId="0" fontId="153" fillId="0" borderId="0" xfId="0" applyFont="1">
      <alignment vertical="center"/>
    </xf>
    <xf numFmtId="0" fontId="154" fillId="0" borderId="0" xfId="0" applyFont="1" applyAlignment="1">
      <alignment horizontal="left" vertical="center"/>
    </xf>
    <xf numFmtId="0" fontId="53" fillId="0" borderId="0" xfId="0" applyFont="1">
      <alignment vertical="center"/>
    </xf>
    <xf numFmtId="0" fontId="154" fillId="0" borderId="0" xfId="0" applyFont="1">
      <alignment vertical="center"/>
    </xf>
    <xf numFmtId="0" fontId="42" fillId="0" borderId="0" xfId="0" applyFont="1" applyAlignment="1">
      <alignment horizontal="left"/>
    </xf>
    <xf numFmtId="0" fontId="41" fillId="0" borderId="0" xfId="0" applyFont="1" applyAlignment="1"/>
    <xf numFmtId="176" fontId="42" fillId="0" borderId="0" xfId="0" applyNumberFormat="1" applyFont="1" applyAlignment="1">
      <alignment horizontal="center"/>
    </xf>
    <xf numFmtId="0" fontId="42" fillId="0" borderId="0" xfId="0" applyFont="1" applyAlignment="1">
      <alignment horizontal="center"/>
    </xf>
    <xf numFmtId="0" fontId="42" fillId="0" borderId="0" xfId="0" applyFont="1" applyAlignment="1">
      <alignment horizontal="left" vertical="center" indent="1"/>
    </xf>
    <xf numFmtId="0" fontId="43" fillId="0" borderId="0" xfId="2" applyFont="1" applyAlignment="1">
      <alignment horizontal="left" vertical="center"/>
    </xf>
    <xf numFmtId="0" fontId="54" fillId="0" borderId="0" xfId="0" applyFont="1" applyAlignment="1">
      <alignment horizontal="center" vertical="center" textRotation="255"/>
    </xf>
    <xf numFmtId="0" fontId="54" fillId="0" borderId="0" xfId="0" applyFont="1" applyAlignment="1">
      <alignment vertical="center" wrapText="1"/>
    </xf>
    <xf numFmtId="0" fontId="35" fillId="0" borderId="0" xfId="0" applyFont="1" applyAlignment="1">
      <alignment horizontal="center" vertical="center"/>
    </xf>
    <xf numFmtId="0" fontId="83" fillId="6" borderId="5" xfId="16" applyFont="1" applyFill="1" applyBorder="1" applyAlignment="1">
      <alignment horizontal="right" vertical="center" shrinkToFit="1"/>
    </xf>
    <xf numFmtId="207" fontId="83" fillId="6" borderId="5" xfId="0" quotePrefix="1" applyNumberFormat="1" applyFont="1" applyFill="1" applyBorder="1" applyAlignment="1">
      <alignment horizontal="right" vertical="center" shrinkToFit="1"/>
    </xf>
    <xf numFmtId="0" fontId="83" fillId="6" borderId="5" xfId="0" applyFont="1" applyFill="1" applyBorder="1" applyAlignment="1">
      <alignment horizontal="right" vertical="center" shrinkToFit="1"/>
    </xf>
    <xf numFmtId="179" fontId="83" fillId="6" borderId="5" xfId="16" applyNumberFormat="1" applyFont="1" applyFill="1" applyBorder="1" applyAlignment="1">
      <alignment horizontal="right" vertical="center" shrinkToFit="1"/>
    </xf>
    <xf numFmtId="227" fontId="83" fillId="6" borderId="5" xfId="16" applyNumberFormat="1" applyFont="1" applyFill="1" applyBorder="1" applyAlignment="1">
      <alignment horizontal="right" vertical="center" shrinkToFit="1"/>
    </xf>
    <xf numFmtId="207" fontId="83" fillId="6" borderId="5" xfId="0" applyNumberFormat="1" applyFont="1" applyFill="1" applyBorder="1" applyAlignment="1">
      <alignment horizontal="right" vertical="center" shrinkToFit="1"/>
    </xf>
    <xf numFmtId="207" fontId="83" fillId="6" borderId="5" xfId="16" applyNumberFormat="1" applyFont="1" applyFill="1" applyBorder="1" applyAlignment="1">
      <alignment horizontal="right" vertical="center" shrinkToFit="1"/>
    </xf>
    <xf numFmtId="0" fontId="83" fillId="6" borderId="5" xfId="4" applyNumberFormat="1" applyFont="1" applyFill="1" applyBorder="1" applyAlignment="1">
      <alignment horizontal="right" vertical="center" shrinkToFit="1"/>
    </xf>
    <xf numFmtId="0" fontId="83" fillId="6" borderId="5" xfId="1" applyNumberFormat="1" applyFont="1" applyFill="1" applyBorder="1" applyAlignment="1">
      <alignment horizontal="right" vertical="center" shrinkToFit="1"/>
    </xf>
    <xf numFmtId="0" fontId="148" fillId="6" borderId="8" xfId="0" applyFont="1" applyFill="1" applyBorder="1" applyAlignment="1">
      <alignment horizontal="center" vertical="center" wrapText="1"/>
    </xf>
    <xf numFmtId="0" fontId="148" fillId="6" borderId="5" xfId="0" applyFont="1" applyFill="1" applyBorder="1" applyAlignment="1">
      <alignment horizontal="center" vertical="center" wrapText="1"/>
    </xf>
    <xf numFmtId="230" fontId="148" fillId="6" borderId="5" xfId="1" applyNumberFormat="1" applyFont="1" applyFill="1" applyBorder="1" applyAlignment="1">
      <alignment vertical="center" textRotation="255" shrinkToFit="1"/>
    </xf>
    <xf numFmtId="0" fontId="148" fillId="6" borderId="5" xfId="1" applyNumberFormat="1" applyFont="1" applyFill="1" applyBorder="1" applyAlignment="1">
      <alignment vertical="center" textRotation="255" shrinkToFit="1"/>
    </xf>
    <xf numFmtId="0" fontId="83" fillId="6" borderId="5" xfId="0" applyFont="1" applyFill="1" applyBorder="1" applyAlignment="1">
      <alignment horizontal="right" vertical="center" textRotation="255" wrapText="1"/>
    </xf>
    <xf numFmtId="2" fontId="83" fillId="6" borderId="5" xfId="16" applyNumberFormat="1" applyFont="1" applyFill="1" applyBorder="1" applyAlignment="1">
      <alignment horizontal="right" vertical="center" shrinkToFit="1"/>
    </xf>
    <xf numFmtId="0" fontId="83" fillId="6" borderId="5" xfId="1" quotePrefix="1" applyNumberFormat="1" applyFont="1" applyFill="1" applyBorder="1" applyAlignment="1">
      <alignment horizontal="right" vertical="center" shrinkToFit="1"/>
    </xf>
    <xf numFmtId="0" fontId="83" fillId="6" borderId="5" xfId="0" applyFont="1" applyFill="1" applyBorder="1" applyAlignment="1">
      <alignment horizontal="right" vertical="center" textRotation="255" shrinkToFit="1"/>
    </xf>
    <xf numFmtId="218" fontId="76" fillId="6" borderId="0" xfId="5" applyNumberFormat="1" applyFont="1" applyFill="1">
      <alignment vertical="center"/>
    </xf>
    <xf numFmtId="0" fontId="7" fillId="3" borderId="26" xfId="0" applyFont="1" applyFill="1" applyBorder="1" applyProtection="1">
      <alignment vertical="center"/>
      <protection locked="0"/>
    </xf>
    <xf numFmtId="0" fontId="13" fillId="0" borderId="12" xfId="0" applyFont="1" applyBorder="1" applyAlignment="1">
      <alignment horizontal="left" vertical="center"/>
    </xf>
    <xf numFmtId="0" fontId="13" fillId="0" borderId="16" xfId="0" applyFont="1" applyBorder="1" applyAlignment="1">
      <alignment horizontal="left" vertical="center"/>
    </xf>
    <xf numFmtId="0" fontId="35" fillId="4" borderId="5" xfId="19" applyFont="1" applyFill="1" applyBorder="1" applyAlignment="1">
      <alignment horizontal="center" vertical="center"/>
    </xf>
    <xf numFmtId="0" fontId="35" fillId="4" borderId="5" xfId="19" applyFont="1" applyFill="1" applyBorder="1" applyAlignment="1">
      <alignment horizontal="center" vertical="center" wrapText="1"/>
    </xf>
    <xf numFmtId="0" fontId="35" fillId="4" borderId="6" xfId="19" applyFont="1" applyFill="1" applyBorder="1" applyAlignment="1">
      <alignment horizontal="center" vertical="center" wrapText="1"/>
    </xf>
    <xf numFmtId="0" fontId="35" fillId="4" borderId="16" xfId="19" applyFont="1" applyFill="1" applyBorder="1" applyAlignment="1">
      <alignment horizontal="center" vertical="center" wrapText="1"/>
    </xf>
    <xf numFmtId="0" fontId="27" fillId="3" borderId="8" xfId="0" applyFont="1" applyFill="1" applyBorder="1" applyAlignment="1">
      <alignment horizontal="center"/>
    </xf>
    <xf numFmtId="38" fontId="18" fillId="0" borderId="0" xfId="1" applyFont="1" applyFill="1" applyBorder="1" applyAlignment="1" applyProtection="1">
      <alignment horizontal="center"/>
    </xf>
    <xf numFmtId="0" fontId="27" fillId="0" borderId="0" xfId="0" applyFont="1" applyAlignment="1">
      <alignment horizontal="center"/>
    </xf>
    <xf numFmtId="38" fontId="18" fillId="3" borderId="6" xfId="1" applyFont="1" applyFill="1" applyBorder="1" applyAlignment="1" applyProtection="1">
      <alignment horizontal="center"/>
      <protection locked="0"/>
    </xf>
    <xf numFmtId="0" fontId="8" fillId="12" borderId="0" xfId="0" applyFont="1" applyFill="1">
      <alignment vertical="center"/>
    </xf>
    <xf numFmtId="0" fontId="15" fillId="0" borderId="5" xfId="0" applyFont="1" applyBorder="1">
      <alignment vertical="center"/>
    </xf>
    <xf numFmtId="0" fontId="15" fillId="0" borderId="5" xfId="0" applyFont="1" applyBorder="1" applyAlignment="1">
      <alignment vertical="center" wrapText="1"/>
    </xf>
    <xf numFmtId="0" fontId="15" fillId="0" borderId="12" xfId="0" applyFont="1" applyBorder="1">
      <alignment vertical="center"/>
    </xf>
    <xf numFmtId="0" fontId="15" fillId="0" borderId="29" xfId="0" applyFont="1" applyBorder="1" applyAlignment="1">
      <alignment horizontal="left" vertical="center"/>
    </xf>
    <xf numFmtId="0" fontId="15" fillId="0" borderId="12" xfId="0" applyFont="1" applyBorder="1" applyAlignment="1">
      <alignment horizontal="left" vertical="center"/>
    </xf>
    <xf numFmtId="0" fontId="15" fillId="0" borderId="12" xfId="0" applyFont="1" applyBorder="1" applyAlignment="1">
      <alignment vertical="center" wrapText="1"/>
    </xf>
    <xf numFmtId="0" fontId="15" fillId="0" borderId="87" xfId="0" applyFont="1" applyBorder="1" applyAlignment="1">
      <alignment horizontal="left" vertical="center"/>
    </xf>
    <xf numFmtId="0" fontId="15" fillId="0" borderId="87" xfId="0" applyFont="1" applyBorder="1">
      <alignment vertical="center"/>
    </xf>
    <xf numFmtId="0" fontId="15" fillId="0" borderId="87" xfId="0" applyFont="1" applyBorder="1" applyAlignment="1">
      <alignment vertical="center" wrapText="1"/>
    </xf>
    <xf numFmtId="0" fontId="15" fillId="0" borderId="5" xfId="0" applyFont="1" applyBorder="1" applyAlignment="1">
      <alignment horizontal="left" vertical="center"/>
    </xf>
    <xf numFmtId="0" fontId="15" fillId="0" borderId="16" xfId="0" applyFont="1" applyBorder="1" applyAlignment="1">
      <alignment horizontal="left" vertical="center"/>
    </xf>
    <xf numFmtId="0" fontId="15" fillId="11" borderId="5" xfId="0" applyFont="1" applyFill="1" applyBorder="1" applyAlignment="1">
      <alignment horizontal="left" vertical="center"/>
    </xf>
    <xf numFmtId="0" fontId="15" fillId="11" borderId="5" xfId="0" applyFont="1" applyFill="1" applyBorder="1" applyAlignment="1">
      <alignment vertical="center" wrapText="1"/>
    </xf>
    <xf numFmtId="0" fontId="15" fillId="11" borderId="5" xfId="0" applyFont="1" applyFill="1" applyBorder="1">
      <alignment vertical="center"/>
    </xf>
    <xf numFmtId="0" fontId="15" fillId="11" borderId="5" xfId="0" applyFont="1" applyFill="1" applyBorder="1" applyAlignment="1">
      <alignment vertical="center" shrinkToFit="1"/>
    </xf>
    <xf numFmtId="0" fontId="4" fillId="4" borderId="5" xfId="0" applyFont="1" applyFill="1" applyBorder="1" applyAlignment="1">
      <alignment horizontal="center" vertical="center"/>
    </xf>
    <xf numFmtId="0" fontId="15" fillId="0" borderId="70" xfId="0" applyFont="1" applyBorder="1" applyAlignment="1">
      <alignment horizontal="center" vertical="center"/>
    </xf>
    <xf numFmtId="0" fontId="59" fillId="0" borderId="0" xfId="0" applyFont="1" applyAlignment="1">
      <alignment horizontal="left" vertical="center" wrapText="1"/>
    </xf>
    <xf numFmtId="0" fontId="60" fillId="0" borderId="0" xfId="0" applyFont="1" applyAlignment="1">
      <alignment horizontal="right" vertical="center" wrapText="1"/>
    </xf>
    <xf numFmtId="0" fontId="119" fillId="0" borderId="0" xfId="0" applyFont="1" applyAlignment="1">
      <alignment horizontal="right" vertical="top" wrapText="1"/>
    </xf>
    <xf numFmtId="0" fontId="59" fillId="0" borderId="0" xfId="2" applyFont="1" applyAlignment="1">
      <alignment horizontal="left"/>
    </xf>
    <xf numFmtId="0" fontId="59" fillId="17" borderId="0" xfId="0" applyFont="1" applyFill="1" applyAlignment="1">
      <alignment horizontal="left" vertical="center"/>
    </xf>
    <xf numFmtId="0" fontId="61" fillId="0" borderId="0" xfId="0" applyFont="1" applyAlignment="1">
      <alignment horizontal="justify" vertical="center"/>
    </xf>
    <xf numFmtId="58" fontId="59" fillId="3" borderId="0" xfId="0" applyNumberFormat="1" applyFont="1" applyFill="1" applyAlignment="1" applyProtection="1">
      <alignment horizontal="right" vertical="center"/>
      <protection locked="0"/>
    </xf>
    <xf numFmtId="0" fontId="61" fillId="0" borderId="0" xfId="0" applyFont="1" applyAlignment="1" applyProtection="1">
      <alignment horizontal="center" vertical="center"/>
      <protection locked="0"/>
    </xf>
    <xf numFmtId="0" fontId="60" fillId="0" borderId="0" xfId="0" applyFont="1" applyAlignment="1" applyProtection="1">
      <alignment horizontal="center" vertical="center"/>
      <protection locked="0"/>
    </xf>
    <xf numFmtId="0" fontId="60" fillId="0" borderId="0" xfId="7" applyFont="1" applyAlignment="1">
      <alignment horizontal="right" vertical="center"/>
    </xf>
    <xf numFmtId="0" fontId="66" fillId="0" borderId="0" xfId="7" applyFont="1">
      <alignment vertical="center"/>
    </xf>
    <xf numFmtId="0" fontId="60" fillId="0" borderId="13" xfId="7" applyFont="1" applyBorder="1">
      <alignment vertical="center"/>
    </xf>
    <xf numFmtId="0" fontId="60" fillId="0" borderId="0" xfId="7" applyFont="1" applyAlignment="1">
      <alignment horizontal="center" vertical="center"/>
    </xf>
    <xf numFmtId="0" fontId="60" fillId="0" borderId="0" xfId="7" applyFont="1" applyAlignment="1">
      <alignment vertical="center" wrapText="1"/>
    </xf>
    <xf numFmtId="0" fontId="68" fillId="0" borderId="0" xfId="7" applyFont="1">
      <alignment vertical="center"/>
    </xf>
    <xf numFmtId="0" fontId="60" fillId="0" borderId="0" xfId="7" applyFont="1" applyProtection="1">
      <alignment vertical="center"/>
      <protection locked="0"/>
    </xf>
    <xf numFmtId="0" fontId="4" fillId="0" borderId="0" xfId="0" applyFont="1" applyAlignment="1">
      <alignment horizontal="center" vertical="center" shrinkToFi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left" vertical="center" wrapText="1"/>
    </xf>
    <xf numFmtId="0" fontId="4" fillId="0" borderId="5" xfId="0" applyFont="1" applyBorder="1">
      <alignment vertical="center"/>
    </xf>
    <xf numFmtId="0" fontId="11" fillId="0" borderId="0" xfId="0" applyFont="1">
      <alignment vertical="center"/>
    </xf>
    <xf numFmtId="0" fontId="11" fillId="0" borderId="9" xfId="0" applyFont="1" applyBorder="1">
      <alignment vertical="center"/>
    </xf>
    <xf numFmtId="0" fontId="4" fillId="0" borderId="0" xfId="0" applyFont="1" applyAlignment="1">
      <alignment horizontal="left" vertical="center" indent="1"/>
    </xf>
    <xf numFmtId="0" fontId="4" fillId="0" borderId="0" xfId="0" applyFont="1" applyAlignment="1">
      <alignment vertical="center" wrapText="1"/>
    </xf>
    <xf numFmtId="176" fontId="4" fillId="0" borderId="0" xfId="0" applyNumberFormat="1" applyFont="1">
      <alignment vertical="center"/>
    </xf>
    <xf numFmtId="176" fontId="4" fillId="0" borderId="0" xfId="0" applyNumberFormat="1" applyFont="1" applyAlignment="1">
      <alignment horizontal="center" vertical="center"/>
    </xf>
    <xf numFmtId="0" fontId="4" fillId="0" borderId="0" xfId="0" applyFont="1" applyAlignment="1">
      <alignment vertical="center" textRotation="255"/>
    </xf>
    <xf numFmtId="0" fontId="14" fillId="4" borderId="5" xfId="0" applyFont="1" applyFill="1" applyBorder="1" applyAlignment="1">
      <alignment horizontal="center" vertical="center" shrinkToFit="1"/>
    </xf>
    <xf numFmtId="0" fontId="16" fillId="3" borderId="12" xfId="0" applyFont="1" applyFill="1" applyBorder="1" applyAlignment="1">
      <alignment horizontal="center" vertical="center" shrinkToFit="1"/>
    </xf>
    <xf numFmtId="177" fontId="13" fillId="0" borderId="13" xfId="0" applyNumberFormat="1" applyFont="1" applyBorder="1" applyAlignment="1">
      <alignment horizontal="center" vertical="center"/>
    </xf>
    <xf numFmtId="0" fontId="15" fillId="3" borderId="13" xfId="0" applyFont="1" applyFill="1" applyBorder="1" applyAlignment="1">
      <alignment horizontal="center" vertical="center" shrinkToFit="1"/>
    </xf>
    <xf numFmtId="0" fontId="15" fillId="3" borderId="12" xfId="0" applyFont="1" applyFill="1" applyBorder="1" applyAlignment="1">
      <alignment horizontal="center" vertical="center" shrinkToFit="1"/>
    </xf>
    <xf numFmtId="0" fontId="15" fillId="0" borderId="12" xfId="0" applyFont="1" applyBorder="1" applyAlignment="1">
      <alignment horizontal="center" vertical="center" shrinkToFit="1"/>
    </xf>
    <xf numFmtId="0" fontId="7" fillId="0" borderId="0" xfId="0" applyFont="1" applyAlignment="1">
      <alignment horizontal="left" vertical="center" wrapText="1" shrinkToFit="1"/>
    </xf>
    <xf numFmtId="0" fontId="7" fillId="0" borderId="0" xfId="0" applyFont="1" applyAlignment="1">
      <alignment vertical="center" textRotation="255"/>
    </xf>
    <xf numFmtId="0" fontId="6" fillId="4" borderId="6" xfId="0" applyFont="1" applyFill="1" applyBorder="1">
      <alignment vertical="center"/>
    </xf>
    <xf numFmtId="0" fontId="6" fillId="4" borderId="7" xfId="0" applyFont="1" applyFill="1" applyBorder="1">
      <alignment vertical="center"/>
    </xf>
    <xf numFmtId="0" fontId="6" fillId="4" borderId="17" xfId="0" applyFont="1" applyFill="1" applyBorder="1">
      <alignment vertical="center"/>
    </xf>
    <xf numFmtId="0" fontId="6" fillId="4" borderId="13" xfId="0" applyFont="1" applyFill="1" applyBorder="1" applyAlignment="1">
      <alignment vertical="center" wrapText="1"/>
    </xf>
    <xf numFmtId="180" fontId="17" fillId="2" borderId="10" xfId="1" applyNumberFormat="1" applyFont="1" applyFill="1" applyBorder="1" applyAlignment="1" applyProtection="1">
      <alignment vertical="center" shrinkToFit="1"/>
    </xf>
    <xf numFmtId="182" fontId="17" fillId="3" borderId="18" xfId="1" applyNumberFormat="1" applyFont="1" applyFill="1" applyBorder="1" applyAlignment="1" applyProtection="1">
      <alignment horizontal="right" vertical="center" shrinkToFit="1"/>
    </xf>
    <xf numFmtId="183" fontId="17" fillId="17" borderId="25" xfId="1" applyNumberFormat="1" applyFont="1" applyFill="1" applyBorder="1" applyAlignment="1" applyProtection="1">
      <alignment horizontal="right" vertical="center" shrinkToFit="1"/>
    </xf>
    <xf numFmtId="181" fontId="17" fillId="2" borderId="14" xfId="1" applyNumberFormat="1" applyFont="1" applyFill="1" applyBorder="1" applyAlignment="1" applyProtection="1">
      <alignment vertical="center" shrinkToFit="1"/>
    </xf>
    <xf numFmtId="180" fontId="17" fillId="0" borderId="10" xfId="1" applyNumberFormat="1" applyFont="1" applyFill="1" applyBorder="1" applyAlignment="1" applyProtection="1">
      <alignment horizontal="right" vertical="center" shrinkToFit="1"/>
    </xf>
    <xf numFmtId="184" fontId="17" fillId="0" borderId="19" xfId="0" applyNumberFormat="1" applyFont="1" applyBorder="1" applyAlignment="1">
      <alignment horizontal="right" vertical="center" shrinkToFit="1"/>
    </xf>
    <xf numFmtId="0" fontId="6" fillId="4" borderId="29" xfId="0" applyFont="1" applyFill="1" applyBorder="1" applyAlignment="1">
      <alignment horizontal="center" vertical="center" wrapText="1"/>
    </xf>
    <xf numFmtId="186" fontId="6" fillId="0" borderId="12" xfId="1" applyNumberFormat="1" applyFont="1" applyFill="1" applyBorder="1" applyAlignment="1" applyProtection="1">
      <alignment vertical="center"/>
    </xf>
    <xf numFmtId="0" fontId="6" fillId="4" borderId="14" xfId="0" applyFont="1" applyFill="1" applyBorder="1" applyAlignment="1">
      <alignment horizontal="center" vertical="center" wrapText="1"/>
    </xf>
    <xf numFmtId="0" fontId="6" fillId="4" borderId="14" xfId="0" applyFont="1" applyFill="1" applyBorder="1">
      <alignment vertical="center"/>
    </xf>
    <xf numFmtId="0" fontId="6" fillId="4" borderId="15" xfId="0" applyFont="1" applyFill="1" applyBorder="1">
      <alignment vertical="center"/>
    </xf>
    <xf numFmtId="188" fontId="18" fillId="3" borderId="12" xfId="1" applyNumberFormat="1" applyFont="1" applyFill="1" applyBorder="1" applyAlignment="1" applyProtection="1">
      <alignment horizontal="right" vertical="center" wrapText="1"/>
    </xf>
    <xf numFmtId="0" fontId="6" fillId="4" borderId="13" xfId="0" applyFont="1" applyFill="1" applyBorder="1" applyAlignment="1">
      <alignment horizontal="center" vertical="center" wrapText="1" shrinkToFit="1"/>
    </xf>
    <xf numFmtId="188" fontId="17" fillId="3" borderId="12" xfId="1" applyNumberFormat="1" applyFont="1" applyFill="1" applyBorder="1" applyAlignment="1" applyProtection="1">
      <alignment horizontal="right" vertical="center" shrinkToFit="1"/>
    </xf>
    <xf numFmtId="0" fontId="6" fillId="4" borderId="14" xfId="0" applyFont="1" applyFill="1" applyBorder="1" applyAlignment="1">
      <alignment horizontal="center" vertical="center" wrapText="1" shrinkToFit="1"/>
    </xf>
    <xf numFmtId="0" fontId="4" fillId="0" borderId="0" xfId="0" applyFont="1" applyAlignment="1">
      <alignment horizontal="left" vertical="top" indent="1"/>
    </xf>
    <xf numFmtId="0" fontId="12" fillId="0" borderId="0" xfId="0" applyFont="1" applyAlignment="1">
      <alignment horizontal="left" vertical="top" indent="1"/>
    </xf>
    <xf numFmtId="0" fontId="12" fillId="0" borderId="0" xfId="0" applyFont="1" applyAlignment="1">
      <alignment vertical="top"/>
    </xf>
    <xf numFmtId="0" fontId="13" fillId="6" borderId="0" xfId="0" applyFont="1" applyFill="1" applyAlignment="1">
      <alignment horizontal="center" vertical="center" wrapText="1"/>
    </xf>
    <xf numFmtId="180" fontId="6" fillId="6" borderId="0" xfId="0" applyNumberFormat="1" applyFont="1" applyFill="1" applyAlignment="1">
      <alignment horizontal="right" vertical="center" wrapText="1"/>
    </xf>
    <xf numFmtId="191" fontId="17" fillId="6" borderId="0" xfId="1" applyNumberFormat="1" applyFont="1" applyFill="1" applyBorder="1" applyAlignment="1" applyProtection="1">
      <alignment horizontal="right" vertical="center" shrinkToFit="1"/>
    </xf>
    <xf numFmtId="0" fontId="10" fillId="0" borderId="0" xfId="0" applyFont="1" applyAlignment="1"/>
    <xf numFmtId="181" fontId="17" fillId="3" borderId="21" xfId="1" applyNumberFormat="1" applyFont="1" applyFill="1" applyBorder="1" applyAlignment="1" applyProtection="1">
      <alignment vertical="center" shrinkToFit="1"/>
      <protection locked="0"/>
    </xf>
    <xf numFmtId="190" fontId="17" fillId="3" borderId="16" xfId="1" applyNumberFormat="1" applyFont="1" applyFill="1" applyBorder="1" applyAlignment="1" applyProtection="1">
      <alignment horizontal="right" vertical="center" shrinkToFit="1"/>
      <protection locked="0"/>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2" applyFont="1" applyAlignment="1">
      <alignment vertical="center"/>
    </xf>
    <xf numFmtId="0" fontId="19" fillId="0" borderId="0" xfId="0" applyFont="1" applyAlignment="1">
      <alignment horizontal="left" vertical="center"/>
    </xf>
    <xf numFmtId="193" fontId="18" fillId="0" borderId="11" xfId="1" applyNumberFormat="1" applyFont="1" applyFill="1" applyBorder="1" applyAlignment="1" applyProtection="1">
      <alignment horizontal="right" vertical="center" shrinkToFit="1"/>
    </xf>
    <xf numFmtId="193" fontId="18" fillId="0" borderId="15" xfId="1" applyNumberFormat="1" applyFont="1" applyFill="1" applyBorder="1" applyAlignment="1" applyProtection="1">
      <alignment horizontal="right" vertical="center" shrinkToFit="1"/>
    </xf>
    <xf numFmtId="193" fontId="18" fillId="0" borderId="20" xfId="1" applyNumberFormat="1" applyFont="1" applyFill="1" applyBorder="1" applyAlignment="1" applyProtection="1">
      <alignment horizontal="right" vertical="center" shrinkToFit="1"/>
    </xf>
    <xf numFmtId="0" fontId="10" fillId="0" borderId="188" xfId="0" applyFont="1" applyBorder="1" applyAlignment="1">
      <alignment vertical="center" wrapText="1"/>
    </xf>
    <xf numFmtId="0" fontId="6" fillId="0" borderId="189" xfId="0" applyFont="1" applyBorder="1">
      <alignment vertical="center"/>
    </xf>
    <xf numFmtId="0" fontId="10" fillId="0" borderId="203" xfId="0" applyFont="1" applyBorder="1" applyAlignment="1">
      <alignment horizontal="left" vertical="center" wrapText="1"/>
    </xf>
    <xf numFmtId="0" fontId="10" fillId="0" borderId="204" xfId="0" applyFont="1" applyBorder="1" applyAlignment="1">
      <alignment horizontal="left" vertical="center" wrapText="1"/>
    </xf>
    <xf numFmtId="0" fontId="6" fillId="0" borderId="205" xfId="0" applyFont="1" applyBorder="1">
      <alignment vertical="center"/>
    </xf>
    <xf numFmtId="181" fontId="18" fillId="0" borderId="0" xfId="1" applyNumberFormat="1" applyFont="1" applyFill="1" applyBorder="1" applyAlignment="1" applyProtection="1">
      <alignment horizontal="right" vertical="center" wrapText="1"/>
    </xf>
    <xf numFmtId="193" fontId="18" fillId="0" borderId="11" xfId="1" applyNumberFormat="1" applyFont="1" applyFill="1" applyBorder="1" applyAlignment="1" applyProtection="1">
      <alignment horizontal="center" vertical="center" shrinkToFit="1"/>
    </xf>
    <xf numFmtId="193" fontId="18" fillId="0" borderId="15" xfId="1" applyNumberFormat="1" applyFont="1" applyFill="1" applyBorder="1" applyAlignment="1" applyProtection="1">
      <alignment horizontal="center" vertical="center" shrinkToFit="1"/>
    </xf>
    <xf numFmtId="0" fontId="53" fillId="0" borderId="188" xfId="0" applyFont="1" applyBorder="1" applyAlignment="1">
      <alignment vertical="center" wrapText="1"/>
    </xf>
    <xf numFmtId="0" fontId="43" fillId="0" borderId="189" xfId="0" applyFont="1" applyBorder="1">
      <alignment vertical="center"/>
    </xf>
    <xf numFmtId="193" fontId="18" fillId="0" borderId="20" xfId="1" applyNumberFormat="1" applyFont="1" applyFill="1" applyBorder="1" applyAlignment="1" applyProtection="1">
      <alignment horizontal="center" vertical="center" shrinkToFit="1"/>
    </xf>
    <xf numFmtId="0" fontId="43" fillId="0" borderId="189" xfId="0" applyFont="1" applyBorder="1" applyAlignment="1">
      <alignment vertical="center" wrapText="1"/>
    </xf>
    <xf numFmtId="0" fontId="139" fillId="0" borderId="0" xfId="0" applyFont="1" applyAlignment="1">
      <alignment vertical="center" wrapText="1"/>
    </xf>
    <xf numFmtId="0" fontId="43" fillId="0" borderId="189" xfId="0" applyFont="1" applyBorder="1" applyAlignment="1">
      <alignment vertical="top" wrapText="1"/>
    </xf>
    <xf numFmtId="0" fontId="35" fillId="0" borderId="189" xfId="0" applyFont="1" applyBorder="1">
      <alignment vertical="center"/>
    </xf>
    <xf numFmtId="0" fontId="140" fillId="0" borderId="204" xfId="0" applyFont="1" applyBorder="1" applyAlignment="1">
      <alignment vertical="center" wrapText="1"/>
    </xf>
    <xf numFmtId="0" fontId="35" fillId="0" borderId="205" xfId="0" applyFont="1" applyBorder="1">
      <alignment vertical="center"/>
    </xf>
    <xf numFmtId="198" fontId="18" fillId="0" borderId="0" xfId="1" applyNumberFormat="1" applyFont="1" applyFill="1" applyBorder="1" applyAlignment="1" applyProtection="1">
      <alignment horizontal="right" vertical="center" wrapText="1" shrinkToFit="1"/>
    </xf>
    <xf numFmtId="183" fontId="18" fillId="0" borderId="17" xfId="0" applyNumberFormat="1" applyFont="1" applyBorder="1" applyAlignment="1">
      <alignment vertical="center" wrapText="1" shrinkToFit="1"/>
    </xf>
    <xf numFmtId="0" fontId="129" fillId="0" borderId="0" xfId="0" applyFont="1">
      <alignment vertical="center"/>
    </xf>
    <xf numFmtId="0" fontId="122" fillId="0" borderId="0" xfId="0" applyFont="1" applyAlignment="1">
      <alignment vertical="top" wrapText="1"/>
    </xf>
    <xf numFmtId="0" fontId="122" fillId="0" borderId="11" xfId="0" applyFont="1" applyBorder="1" applyAlignment="1">
      <alignment vertical="top" wrapText="1"/>
    </xf>
    <xf numFmtId="193" fontId="17" fillId="0" borderId="11" xfId="1" applyNumberFormat="1" applyFont="1" applyFill="1" applyBorder="1" applyAlignment="1" applyProtection="1">
      <alignment horizontal="right" vertical="center" shrinkToFit="1"/>
    </xf>
    <xf numFmtId="0" fontId="122" fillId="0" borderId="20" xfId="0" applyFont="1" applyBorder="1" applyAlignment="1">
      <alignment vertical="top" wrapText="1"/>
    </xf>
    <xf numFmtId="193" fontId="17" fillId="0" borderId="15" xfId="1" applyNumberFormat="1" applyFont="1" applyFill="1" applyBorder="1" applyAlignment="1" applyProtection="1">
      <alignment horizontal="right" vertical="center" shrinkToFit="1"/>
    </xf>
    <xf numFmtId="0" fontId="10" fillId="0" borderId="20" xfId="0" applyFont="1" applyBorder="1" applyAlignment="1">
      <alignment vertical="top" wrapText="1"/>
    </xf>
    <xf numFmtId="0" fontId="43" fillId="0" borderId="13" xfId="0" applyFont="1" applyBorder="1" applyAlignment="1">
      <alignment vertical="top" wrapText="1"/>
    </xf>
    <xf numFmtId="0" fontId="43" fillId="0" borderId="0" xfId="0" applyFont="1" applyAlignment="1">
      <alignment vertical="top" wrapText="1"/>
    </xf>
    <xf numFmtId="0" fontId="53" fillId="0" borderId="13" xfId="0" applyFont="1" applyBorder="1" applyAlignment="1">
      <alignment vertical="top" wrapText="1"/>
    </xf>
    <xf numFmtId="0" fontId="53" fillId="0" borderId="14" xfId="0" applyFont="1" applyBorder="1" applyAlignment="1">
      <alignment wrapText="1"/>
    </xf>
    <xf numFmtId="0" fontId="53" fillId="0" borderId="26" xfId="0" applyFont="1" applyBorder="1" applyAlignment="1">
      <alignment wrapText="1"/>
    </xf>
    <xf numFmtId="0" fontId="20" fillId="0" borderId="15" xfId="0" applyFont="1" applyBorder="1" applyAlignment="1">
      <alignment wrapText="1"/>
    </xf>
    <xf numFmtId="193" fontId="17" fillId="0" borderId="20" xfId="1" applyNumberFormat="1" applyFont="1" applyFill="1" applyBorder="1" applyAlignment="1" applyProtection="1">
      <alignment horizontal="right" vertical="center" shrinkToFit="1"/>
    </xf>
    <xf numFmtId="0" fontId="20" fillId="0" borderId="0" xfId="0" applyFont="1" applyAlignment="1">
      <alignment vertical="top" wrapText="1"/>
    </xf>
    <xf numFmtId="0" fontId="10" fillId="0" borderId="13" xfId="0" applyFont="1" applyBorder="1" applyAlignment="1">
      <alignment vertical="center" wrapText="1"/>
    </xf>
    <xf numFmtId="183" fontId="17" fillId="0" borderId="0" xfId="0" applyNumberFormat="1" applyFont="1" applyAlignment="1">
      <alignment vertical="center" shrinkToFit="1"/>
    </xf>
    <xf numFmtId="0" fontId="10" fillId="0" borderId="14"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6" xfId="0" applyFont="1" applyBorder="1" applyAlignment="1">
      <alignment vertical="center" wrapText="1"/>
    </xf>
    <xf numFmtId="183" fontId="17" fillId="0" borderId="26" xfId="0" applyNumberFormat="1" applyFont="1" applyBorder="1" applyAlignment="1">
      <alignment vertical="center" shrinkToFit="1"/>
    </xf>
    <xf numFmtId="0" fontId="6" fillId="0" borderId="15" xfId="0" applyFont="1" applyBorder="1">
      <alignment vertical="center"/>
    </xf>
    <xf numFmtId="0" fontId="6" fillId="0" borderId="14" xfId="0" applyFont="1" applyBorder="1">
      <alignment vertical="center"/>
    </xf>
    <xf numFmtId="0" fontId="6" fillId="0" borderId="26" xfId="0" applyFont="1" applyBorder="1" applyAlignment="1">
      <alignment horizontal="center" vertical="center" shrinkToFit="1"/>
    </xf>
    <xf numFmtId="0" fontId="6" fillId="0" borderId="38" xfId="0" applyFont="1" applyBorder="1">
      <alignment vertical="center"/>
    </xf>
    <xf numFmtId="0" fontId="43" fillId="0" borderId="8" xfId="0" applyFont="1" applyBorder="1" applyAlignment="1">
      <alignment vertical="center" wrapText="1"/>
    </xf>
    <xf numFmtId="0" fontId="6" fillId="0" borderId="0" xfId="0" applyFont="1" applyAlignment="1">
      <alignment horizontal="center" vertical="center" shrinkToFit="1"/>
    </xf>
    <xf numFmtId="0" fontId="6" fillId="0" borderId="39" xfId="0" applyFont="1" applyBorder="1" applyAlignment="1">
      <alignment horizontal="left" vertical="center"/>
    </xf>
    <xf numFmtId="181" fontId="18" fillId="0" borderId="40" xfId="1" applyNumberFormat="1" applyFont="1" applyFill="1" applyBorder="1" applyAlignment="1" applyProtection="1">
      <alignment horizontal="right" vertical="center" wrapText="1"/>
    </xf>
    <xf numFmtId="0" fontId="6" fillId="0" borderId="40" xfId="0" applyFont="1" applyBorder="1" applyAlignment="1">
      <alignment horizontal="center" vertical="center" wrapText="1"/>
    </xf>
    <xf numFmtId="183" fontId="18" fillId="0" borderId="40" xfId="0" applyNumberFormat="1" applyFont="1" applyBorder="1" applyAlignment="1">
      <alignment vertical="center" wrapText="1" shrinkToFit="1"/>
    </xf>
    <xf numFmtId="0" fontId="6" fillId="0" borderId="40" xfId="0" applyFont="1" applyBorder="1">
      <alignment vertical="center"/>
    </xf>
    <xf numFmtId="0" fontId="6" fillId="0" borderId="41" xfId="0" applyFont="1" applyBorder="1">
      <alignment vertical="center"/>
    </xf>
    <xf numFmtId="0" fontId="6" fillId="0" borderId="42" xfId="0" applyFont="1" applyBorder="1">
      <alignment vertical="center"/>
    </xf>
    <xf numFmtId="0" fontId="19" fillId="0" borderId="43" xfId="0" applyFont="1" applyBorder="1">
      <alignment vertical="center"/>
    </xf>
    <xf numFmtId="199" fontId="18" fillId="0" borderId="7" xfId="0" applyNumberFormat="1" applyFont="1" applyBorder="1" applyAlignment="1">
      <alignment horizontal="center" vertical="center"/>
    </xf>
    <xf numFmtId="199" fontId="18" fillId="0" borderId="17" xfId="0" applyNumberFormat="1" applyFont="1" applyBorder="1" applyAlignment="1">
      <alignment horizontal="center" vertical="center"/>
    </xf>
    <xf numFmtId="0" fontId="7" fillId="0" borderId="43" xfId="0" applyFont="1" applyBorder="1">
      <alignment vertical="center"/>
    </xf>
    <xf numFmtId="0" fontId="19" fillId="0" borderId="42" xfId="0" applyFont="1" applyBorder="1">
      <alignment vertical="center"/>
    </xf>
    <xf numFmtId="199" fontId="27" fillId="0" borderId="0" xfId="0" applyNumberFormat="1" applyFont="1" applyAlignment="1">
      <alignment horizontal="center" vertical="center"/>
    </xf>
    <xf numFmtId="0" fontId="28" fillId="0" borderId="42" xfId="0" applyFont="1" applyBorder="1">
      <alignment vertical="center"/>
    </xf>
    <xf numFmtId="0" fontId="19" fillId="0" borderId="44" xfId="0" applyFont="1" applyBorder="1">
      <alignment vertical="center"/>
    </xf>
    <xf numFmtId="0" fontId="4" fillId="0" borderId="45" xfId="0" applyFont="1" applyBorder="1">
      <alignment vertical="center"/>
    </xf>
    <xf numFmtId="0" fontId="19" fillId="0" borderId="45" xfId="0" applyFont="1" applyBorder="1" applyAlignment="1">
      <alignment horizontal="right" vertical="center"/>
    </xf>
    <xf numFmtId="182" fontId="18" fillId="0" borderId="45" xfId="1" applyNumberFormat="1" applyFont="1" applyFill="1" applyBorder="1" applyAlignment="1" applyProtection="1">
      <alignment horizontal="right" vertical="center" wrapText="1"/>
    </xf>
    <xf numFmtId="0" fontId="4" fillId="0" borderId="0" xfId="0" applyFont="1" applyAlignment="1"/>
    <xf numFmtId="0" fontId="30" fillId="0" borderId="0" xfId="0" applyFont="1" applyAlignment="1"/>
    <xf numFmtId="0" fontId="54" fillId="0" borderId="0" xfId="0" applyFont="1" applyAlignment="1"/>
    <xf numFmtId="0" fontId="30" fillId="6" borderId="13" xfId="0" applyFont="1" applyFill="1" applyBorder="1">
      <alignment vertical="center"/>
    </xf>
    <xf numFmtId="0" fontId="13" fillId="4" borderId="5" xfId="0" applyFont="1" applyFill="1" applyBorder="1" applyAlignment="1">
      <alignment horizontal="center" vertical="center" textRotation="255" shrinkToFit="1"/>
    </xf>
    <xf numFmtId="0" fontId="10" fillId="0" borderId="0" xfId="0" applyFont="1" applyAlignment="1">
      <alignment horizontal="left"/>
    </xf>
    <xf numFmtId="0" fontId="29" fillId="0" borderId="0" xfId="0" applyFont="1">
      <alignment vertical="center"/>
    </xf>
    <xf numFmtId="0" fontId="10" fillId="0" borderId="0" xfId="0" quotePrefix="1" applyFont="1" applyAlignment="1">
      <alignment horizontal="left" vertical="center"/>
    </xf>
    <xf numFmtId="0" fontId="52" fillId="0" borderId="0" xfId="0" applyFont="1" applyAlignment="1">
      <alignment horizontal="left" vertical="center"/>
    </xf>
    <xf numFmtId="0" fontId="10" fillId="0" borderId="0" xfId="0" applyFont="1" applyAlignment="1">
      <alignment horizontal="center" vertical="center"/>
    </xf>
    <xf numFmtId="0" fontId="20" fillId="0" borderId="0" xfId="0" applyFont="1" applyAlignment="1">
      <alignment horizontal="left" vertical="center"/>
    </xf>
    <xf numFmtId="0" fontId="20" fillId="0" borderId="0" xfId="0" quotePrefix="1" applyFont="1" applyAlignment="1">
      <alignment horizontal="left" vertical="center"/>
    </xf>
    <xf numFmtId="0" fontId="7" fillId="0" borderId="0" xfId="0" applyFont="1" applyAlignment="1">
      <alignment horizontal="left"/>
    </xf>
    <xf numFmtId="0" fontId="30" fillId="0" borderId="0" xfId="0" applyFont="1" applyAlignment="1">
      <alignment horizontal="left"/>
    </xf>
    <xf numFmtId="0" fontId="6" fillId="0" borderId="0" xfId="0" applyFont="1" applyAlignment="1">
      <alignment horizontal="left"/>
    </xf>
    <xf numFmtId="0" fontId="54" fillId="0" borderId="0" xfId="0" applyFont="1" applyAlignment="1">
      <alignment horizontal="left"/>
    </xf>
    <xf numFmtId="0" fontId="132" fillId="0" borderId="13" xfId="0" applyFont="1" applyBorder="1">
      <alignment vertical="center"/>
    </xf>
    <xf numFmtId="0" fontId="6" fillId="0" borderId="13" xfId="0" applyFont="1" applyBorder="1">
      <alignment vertical="center"/>
    </xf>
    <xf numFmtId="0" fontId="24" fillId="0" borderId="13" xfId="0" applyFont="1" applyBorder="1" applyAlignment="1">
      <alignment vertical="center" wrapText="1"/>
    </xf>
    <xf numFmtId="0" fontId="6" fillId="0" borderId="47" xfId="0" applyFont="1" applyBorder="1" applyAlignment="1"/>
    <xf numFmtId="0" fontId="10" fillId="0" borderId="49" xfId="0" applyFont="1" applyBorder="1" applyAlignment="1">
      <alignment wrapText="1"/>
    </xf>
    <xf numFmtId="0" fontId="6" fillId="0" borderId="50" xfId="3" applyFont="1" applyBorder="1" applyAlignment="1">
      <alignment vertical="top" shrinkToFit="1"/>
    </xf>
    <xf numFmtId="0" fontId="6" fillId="0" borderId="51" xfId="0" applyFont="1" applyBorder="1" applyAlignment="1">
      <alignment vertical="top"/>
    </xf>
    <xf numFmtId="0" fontId="6" fillId="0" borderId="51" xfId="0" applyFont="1" applyBorder="1" applyAlignment="1">
      <alignment vertical="top" wrapText="1"/>
    </xf>
    <xf numFmtId="0" fontId="6" fillId="0" borderId="52" xfId="3" applyFont="1" applyBorder="1" applyAlignment="1">
      <alignment vertical="top" shrinkToFit="1"/>
    </xf>
    <xf numFmtId="0" fontId="35" fillId="0" borderId="53" xfId="0" applyFont="1" applyBorder="1" applyAlignment="1">
      <alignment vertical="top"/>
    </xf>
    <xf numFmtId="0" fontId="53" fillId="0" borderId="53" xfId="0" applyFont="1" applyBorder="1" applyAlignment="1">
      <alignment vertical="top" wrapText="1"/>
    </xf>
    <xf numFmtId="0" fontId="6" fillId="0" borderId="54" xfId="0" applyFont="1" applyBorder="1" applyAlignment="1">
      <alignment vertical="top"/>
    </xf>
    <xf numFmtId="0" fontId="6" fillId="0" borderId="0" xfId="3" applyFont="1" applyAlignment="1">
      <alignment vertical="top" shrinkToFit="1"/>
    </xf>
    <xf numFmtId="0" fontId="35" fillId="0" borderId="0" xfId="0" applyFont="1" applyAlignment="1">
      <alignment vertical="top"/>
    </xf>
    <xf numFmtId="0" fontId="53" fillId="0" borderId="0" xfId="0" applyFont="1" applyAlignment="1">
      <alignment vertical="top" wrapText="1"/>
    </xf>
    <xf numFmtId="0" fontId="6" fillId="0" borderId="47" xfId="3" applyFont="1" applyBorder="1" applyAlignment="1">
      <alignment vertical="top" shrinkToFit="1"/>
    </xf>
    <xf numFmtId="0" fontId="6" fillId="0" borderId="49" xfId="0" applyFont="1" applyBorder="1" applyAlignment="1">
      <alignment vertical="top"/>
    </xf>
    <xf numFmtId="0" fontId="6" fillId="0" borderId="53" xfId="0" applyFont="1" applyBorder="1" applyAlignment="1">
      <alignment vertical="top"/>
    </xf>
    <xf numFmtId="0" fontId="20" fillId="0" borderId="53" xfId="0" applyFont="1" applyBorder="1" applyAlignment="1">
      <alignment vertical="top" wrapText="1"/>
    </xf>
    <xf numFmtId="0" fontId="10" fillId="0" borderId="49" xfId="0" applyFont="1" applyBorder="1" applyAlignment="1">
      <alignment vertical="top" wrapText="1"/>
    </xf>
    <xf numFmtId="0" fontId="10" fillId="0" borderId="51" xfId="0" applyFont="1" applyBorder="1" applyAlignment="1">
      <alignment vertical="top" wrapText="1"/>
    </xf>
    <xf numFmtId="0" fontId="10" fillId="0" borderId="53" xfId="0" applyFont="1" applyBorder="1" applyAlignment="1">
      <alignment horizontal="left" vertical="center"/>
    </xf>
    <xf numFmtId="0" fontId="10" fillId="0" borderId="53" xfId="0" applyFont="1" applyBorder="1" applyAlignment="1">
      <alignment vertical="top" wrapText="1"/>
    </xf>
    <xf numFmtId="0" fontId="10" fillId="0" borderId="53" xfId="0" applyFont="1" applyBorder="1">
      <alignment vertical="center"/>
    </xf>
    <xf numFmtId="0" fontId="10" fillId="0" borderId="54" xfId="0" applyFont="1" applyBorder="1" applyAlignment="1">
      <alignment vertical="top" wrapText="1"/>
    </xf>
    <xf numFmtId="0" fontId="41" fillId="0" borderId="0" xfId="0" applyFont="1" applyAlignment="1">
      <alignment horizontal="left" vertical="center" indent="1"/>
    </xf>
    <xf numFmtId="0" fontId="35" fillId="0" borderId="0" xfId="0" applyFont="1" applyAlignment="1"/>
    <xf numFmtId="0" fontId="54" fillId="4" borderId="14" xfId="0" applyFont="1" applyFill="1" applyBorder="1" applyAlignment="1">
      <alignment vertical="center" wrapText="1"/>
    </xf>
    <xf numFmtId="0" fontId="54" fillId="4" borderId="26" xfId="0" applyFont="1" applyFill="1" applyBorder="1" applyAlignment="1">
      <alignment vertical="center" wrapText="1"/>
    </xf>
    <xf numFmtId="0" fontId="54" fillId="4" borderId="15" xfId="0" applyFont="1" applyFill="1" applyBorder="1" applyAlignment="1">
      <alignment horizontal="right" vertical="center"/>
    </xf>
    <xf numFmtId="0" fontId="35" fillId="0" borderId="0" xfId="0" applyFont="1" applyAlignment="1">
      <alignment horizontal="center" vertical="center" shrinkToFit="1"/>
    </xf>
    <xf numFmtId="0" fontId="24" fillId="0" borderId="0" xfId="0" applyFont="1" applyAlignment="1">
      <alignment horizontal="left" vertical="center"/>
    </xf>
    <xf numFmtId="0" fontId="35" fillId="0" borderId="0" xfId="0" applyFont="1" applyAlignment="1">
      <alignment horizontal="left" vertical="center" wrapText="1"/>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43" fillId="3" borderId="5" xfId="0" applyFont="1" applyFill="1" applyBorder="1" applyAlignment="1" applyProtection="1">
      <alignment horizontal="center" vertical="center" wrapText="1"/>
      <protection locked="0"/>
    </xf>
    <xf numFmtId="0" fontId="41" fillId="3" borderId="5"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54" fillId="0" borderId="12" xfId="0" applyFont="1" applyBorder="1" applyAlignment="1" applyProtection="1">
      <alignment horizontal="center" vertical="center"/>
      <protection locked="0"/>
    </xf>
    <xf numFmtId="0" fontId="54" fillId="0" borderId="5" xfId="0" applyFont="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35" fillId="3" borderId="5" xfId="0" applyFont="1" applyFill="1" applyBorder="1" applyAlignment="1" applyProtection="1">
      <alignment horizontal="center" vertical="center"/>
      <protection locked="0"/>
    </xf>
    <xf numFmtId="202" fontId="7" fillId="3" borderId="5" xfId="0" applyNumberFormat="1" applyFont="1" applyFill="1" applyBorder="1" applyAlignment="1" applyProtection="1">
      <alignment vertical="center" shrinkToFit="1"/>
      <protection locked="0"/>
    </xf>
    <xf numFmtId="0" fontId="35" fillId="3" borderId="7" xfId="0" applyFont="1" applyFill="1" applyBorder="1" applyAlignment="1" applyProtection="1">
      <alignment horizontal="center" vertical="center" wrapText="1"/>
      <protection locked="0"/>
    </xf>
    <xf numFmtId="0" fontId="41" fillId="3" borderId="6" xfId="8" applyFont="1" applyFill="1" applyBorder="1" applyAlignment="1" applyProtection="1">
      <alignment vertical="center" shrinkToFit="1"/>
      <protection locked="0"/>
    </xf>
    <xf numFmtId="0" fontId="41" fillId="3" borderId="7" xfId="8" applyFont="1" applyFill="1" applyBorder="1" applyAlignment="1" applyProtection="1">
      <alignment vertical="center" shrinkToFit="1"/>
      <protection locked="0"/>
    </xf>
    <xf numFmtId="0" fontId="71" fillId="3" borderId="0" xfId="5" applyFont="1" applyFill="1" applyProtection="1">
      <alignment vertical="center"/>
      <protection locked="0"/>
    </xf>
    <xf numFmtId="0" fontId="73" fillId="3" borderId="0" xfId="5" applyFont="1" applyFill="1" applyAlignment="1" applyProtection="1">
      <alignment horizontal="left" vertical="center"/>
      <protection locked="0"/>
    </xf>
    <xf numFmtId="0" fontId="71" fillId="3" borderId="0" xfId="5" applyFont="1" applyFill="1" applyAlignment="1" applyProtection="1">
      <alignment horizontal="left" vertical="center"/>
      <protection locked="0"/>
    </xf>
    <xf numFmtId="0" fontId="60" fillId="3" borderId="5" xfId="7" applyFont="1" applyFill="1" applyBorder="1" applyAlignment="1" applyProtection="1">
      <alignment horizontal="center" vertical="center"/>
      <protection locked="0"/>
    </xf>
    <xf numFmtId="0" fontId="35" fillId="3" borderId="7"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193" fontId="17" fillId="0" borderId="0" xfId="1" applyNumberFormat="1" applyFont="1" applyFill="1" applyBorder="1" applyAlignment="1" applyProtection="1">
      <alignment horizontal="right" vertical="center" shrinkToFit="1"/>
    </xf>
    <xf numFmtId="0" fontId="35" fillId="3" borderId="15" xfId="0" applyFont="1" applyFill="1" applyBorder="1" applyAlignment="1">
      <alignment horizontal="center" vertical="center" shrinkToFit="1"/>
    </xf>
    <xf numFmtId="0" fontId="31" fillId="0" borderId="6" xfId="0" applyFont="1" applyBorder="1">
      <alignment vertical="center"/>
    </xf>
    <xf numFmtId="0" fontId="7" fillId="5" borderId="149" xfId="9" applyFont="1" applyFill="1" applyBorder="1">
      <alignment vertical="center"/>
    </xf>
    <xf numFmtId="215" fontId="7" fillId="5" borderId="167" xfId="9" applyNumberFormat="1" applyFont="1" applyFill="1" applyBorder="1" applyAlignment="1">
      <alignment horizontal="center" vertical="center" wrapText="1"/>
    </xf>
    <xf numFmtId="215" fontId="7" fillId="3" borderId="6" xfId="9" applyNumberFormat="1" applyFont="1" applyFill="1" applyBorder="1" applyAlignment="1" applyProtection="1">
      <alignment horizontal="center" vertical="center" wrapText="1"/>
      <protection locked="0"/>
    </xf>
    <xf numFmtId="233" fontId="7" fillId="3" borderId="206" xfId="9" applyNumberFormat="1" applyFont="1" applyFill="1" applyBorder="1" applyAlignment="1" applyProtection="1">
      <alignment horizontal="center" vertical="center" shrinkToFit="1"/>
      <protection locked="0"/>
    </xf>
    <xf numFmtId="202" fontId="7" fillId="3" borderId="143" xfId="9" applyNumberFormat="1" applyFont="1" applyFill="1" applyBorder="1" applyAlignment="1" applyProtection="1">
      <alignment horizontal="center" vertical="center" shrinkToFit="1"/>
      <protection locked="0"/>
    </xf>
    <xf numFmtId="0" fontId="7" fillId="3" borderId="100" xfId="9" applyFont="1" applyFill="1" applyBorder="1" applyAlignment="1" applyProtection="1">
      <alignment horizontal="center" vertical="center" wrapText="1"/>
      <protection locked="0"/>
    </xf>
    <xf numFmtId="0" fontId="7" fillId="0" borderId="5" xfId="9" applyFont="1" applyBorder="1" applyAlignment="1" applyProtection="1">
      <alignment horizontal="center" vertical="center"/>
      <protection locked="0"/>
    </xf>
    <xf numFmtId="0" fontId="36" fillId="3" borderId="0" xfId="9" applyFont="1" applyFill="1" applyAlignment="1" applyProtection="1">
      <alignment horizontal="right" vertical="center"/>
      <protection locked="0"/>
    </xf>
    <xf numFmtId="215" fontId="41" fillId="3" borderId="135" xfId="10" applyNumberFormat="1" applyFont="1" applyFill="1" applyBorder="1" applyAlignment="1" applyProtection="1">
      <alignment horizontal="center" vertical="center" shrinkToFit="1"/>
      <protection locked="0"/>
    </xf>
    <xf numFmtId="0" fontId="41" fillId="3" borderId="16" xfId="10" applyFont="1" applyFill="1" applyBorder="1" applyAlignment="1" applyProtection="1">
      <alignment vertical="center" shrinkToFit="1"/>
      <protection locked="0"/>
    </xf>
    <xf numFmtId="217" fontId="41" fillId="3" borderId="134" xfId="1" applyNumberFormat="1" applyFont="1" applyFill="1" applyBorder="1" applyAlignment="1" applyProtection="1">
      <alignment horizontal="right" vertical="center" shrinkToFit="1"/>
      <protection locked="0"/>
    </xf>
    <xf numFmtId="217" fontId="41" fillId="3" borderId="16" xfId="1" applyNumberFormat="1" applyFont="1" applyFill="1" applyBorder="1" applyAlignment="1" applyProtection="1">
      <alignment horizontal="right" vertical="center" shrinkToFit="1"/>
      <protection locked="0"/>
    </xf>
    <xf numFmtId="210" fontId="41" fillId="3" borderId="134" xfId="10" applyNumberFormat="1" applyFont="1" applyFill="1" applyBorder="1" applyAlignment="1" applyProtection="1">
      <alignment horizontal="center" vertical="center"/>
      <protection locked="0"/>
    </xf>
    <xf numFmtId="215" fontId="41" fillId="3" borderId="16" xfId="10" applyNumberFormat="1" applyFont="1" applyFill="1" applyBorder="1" applyAlignment="1" applyProtection="1">
      <alignment horizontal="center" vertical="center" shrinkToFit="1"/>
      <protection locked="0"/>
    </xf>
    <xf numFmtId="0" fontId="35" fillId="3" borderId="102" xfId="10" applyFont="1" applyFill="1" applyBorder="1" applyAlignment="1" applyProtection="1">
      <alignment horizontal="center" vertical="center"/>
      <protection locked="0"/>
    </xf>
    <xf numFmtId="0" fontId="60" fillId="3" borderId="0" xfId="21" applyFont="1" applyFill="1" applyAlignment="1" applyProtection="1">
      <alignment horizontal="right" vertical="center"/>
      <protection locked="0"/>
    </xf>
    <xf numFmtId="0" fontId="60" fillId="0" borderId="0" xfId="12" applyFont="1" applyAlignment="1" applyProtection="1">
      <alignment vertical="top" wrapText="1"/>
      <protection locked="0"/>
    </xf>
    <xf numFmtId="0" fontId="41" fillId="3" borderId="12" xfId="0" applyFont="1" applyFill="1" applyBorder="1" applyAlignment="1" applyProtection="1">
      <alignment horizontal="center" vertical="center"/>
      <protection locked="0"/>
    </xf>
    <xf numFmtId="0" fontId="41" fillId="3" borderId="168" xfId="0" applyFont="1" applyFill="1" applyBorder="1" applyAlignment="1" applyProtection="1">
      <alignment horizontal="center" vertical="center"/>
      <protection locked="0"/>
    </xf>
    <xf numFmtId="0" fontId="41" fillId="3" borderId="169" xfId="0" applyFont="1" applyFill="1" applyBorder="1" applyAlignment="1" applyProtection="1">
      <alignment horizontal="center" vertical="center"/>
      <protection locked="0"/>
    </xf>
    <xf numFmtId="0" fontId="41" fillId="3" borderId="173" xfId="0" applyFont="1" applyFill="1" applyBorder="1" applyAlignment="1" applyProtection="1">
      <alignment horizontal="center" vertical="center"/>
      <protection locked="0"/>
    </xf>
    <xf numFmtId="0" fontId="41" fillId="3" borderId="174" xfId="0" applyFont="1" applyFill="1" applyBorder="1" applyAlignment="1" applyProtection="1">
      <alignment horizontal="center" vertical="center"/>
      <protection locked="0"/>
    </xf>
    <xf numFmtId="215" fontId="54" fillId="3" borderId="138" xfId="0" applyNumberFormat="1" applyFont="1" applyFill="1" applyBorder="1" applyAlignment="1" applyProtection="1">
      <alignment vertical="center" wrapText="1"/>
      <protection locked="0"/>
    </xf>
    <xf numFmtId="220" fontId="35" fillId="3" borderId="6" xfId="0" applyNumberFormat="1" applyFont="1" applyFill="1" applyBorder="1" applyAlignment="1" applyProtection="1">
      <alignment horizontal="right" vertical="center" shrinkToFit="1"/>
      <protection locked="0"/>
    </xf>
    <xf numFmtId="220" fontId="6" fillId="3" borderId="6" xfId="0" applyNumberFormat="1" applyFont="1" applyFill="1" applyBorder="1" applyAlignment="1" applyProtection="1">
      <alignment horizontal="right" vertical="center" shrinkToFit="1"/>
      <protection locked="0"/>
    </xf>
    <xf numFmtId="220" fontId="35" fillId="3" borderId="10" xfId="0" applyNumberFormat="1" applyFont="1" applyFill="1" applyBorder="1" applyAlignment="1" applyProtection="1">
      <alignment horizontal="right" vertical="center" shrinkToFit="1"/>
      <protection locked="0"/>
    </xf>
    <xf numFmtId="0" fontId="35" fillId="3" borderId="6" xfId="8" applyFont="1" applyFill="1" applyBorder="1" applyAlignment="1" applyProtection="1">
      <alignment vertical="center" shrinkToFit="1"/>
      <protection locked="0"/>
    </xf>
    <xf numFmtId="0" fontId="6" fillId="3" borderId="6" xfId="8" applyFont="1" applyFill="1" applyBorder="1" applyAlignment="1" applyProtection="1">
      <alignment vertical="center" shrinkToFit="1"/>
      <protection locked="0"/>
    </xf>
    <xf numFmtId="0" fontId="35" fillId="3" borderId="7" xfId="8" applyFont="1" applyFill="1" applyBorder="1" applyAlignment="1" applyProtection="1">
      <alignment vertical="center" shrinkToFit="1"/>
      <protection locked="0"/>
    </xf>
    <xf numFmtId="0" fontId="6" fillId="3" borderId="7" xfId="8" applyFont="1" applyFill="1" applyBorder="1" applyAlignment="1" applyProtection="1">
      <alignment vertical="center" shrinkToFit="1"/>
      <protection locked="0"/>
    </xf>
    <xf numFmtId="0" fontId="41" fillId="3" borderId="5" xfId="19" applyFont="1" applyFill="1" applyBorder="1" applyAlignment="1" applyProtection="1">
      <alignment horizontal="center" vertical="center" shrinkToFit="1"/>
      <protection locked="0"/>
    </xf>
    <xf numFmtId="0" fontId="41" fillId="3" borderId="6" xfId="19" applyFont="1" applyFill="1" applyBorder="1" applyAlignment="1" applyProtection="1">
      <alignment horizontal="center" vertical="center" shrinkToFit="1"/>
      <protection locked="0"/>
    </xf>
    <xf numFmtId="38" fontId="41" fillId="3" borderId="5" xfId="20" applyFont="1" applyFill="1" applyBorder="1" applyAlignment="1" applyProtection="1">
      <alignment vertical="center" shrinkToFit="1"/>
      <protection locked="0"/>
    </xf>
    <xf numFmtId="38" fontId="41" fillId="3" borderId="5" xfId="20" applyFont="1" applyFill="1" applyBorder="1" applyAlignment="1" applyProtection="1">
      <alignment horizontal="right" vertical="center" shrinkToFit="1"/>
      <protection locked="0"/>
    </xf>
    <xf numFmtId="0" fontId="41" fillId="3" borderId="5" xfId="19" applyFont="1" applyFill="1" applyBorder="1" applyAlignment="1" applyProtection="1">
      <alignment vertical="center" shrinkToFit="1"/>
      <protection locked="0"/>
    </xf>
    <xf numFmtId="0" fontId="155" fillId="6" borderId="0" xfId="0" applyFont="1" applyFill="1" applyAlignment="1">
      <alignment horizontal="right" vertical="center" shrinkToFit="1"/>
    </xf>
    <xf numFmtId="0" fontId="156" fillId="0" borderId="0" xfId="25">
      <alignment vertical="center"/>
    </xf>
    <xf numFmtId="0" fontId="34" fillId="0" borderId="0" xfId="26">
      <alignment vertical="center"/>
    </xf>
    <xf numFmtId="49" fontId="0" fillId="16" borderId="5" xfId="0" applyNumberFormat="1" applyFill="1" applyBorder="1" applyAlignment="1">
      <alignment vertical="center" wrapText="1"/>
    </xf>
    <xf numFmtId="0" fontId="34" fillId="16" borderId="5" xfId="26" applyFill="1" applyBorder="1" applyAlignment="1">
      <alignment vertical="center" wrapText="1"/>
    </xf>
    <xf numFmtId="49" fontId="0" fillId="16" borderId="5" xfId="0" applyNumberFormat="1" applyFill="1" applyBorder="1">
      <alignment vertical="center"/>
    </xf>
    <xf numFmtId="0" fontId="157" fillId="20" borderId="5" xfId="0" applyFont="1" applyFill="1" applyBorder="1">
      <alignment vertical="center"/>
    </xf>
    <xf numFmtId="0" fontId="158" fillId="20" borderId="5" xfId="0" applyFont="1" applyFill="1" applyBorder="1">
      <alignment vertical="center"/>
    </xf>
    <xf numFmtId="0" fontId="34" fillId="0" borderId="5" xfId="26" applyBorder="1">
      <alignment vertical="center"/>
    </xf>
    <xf numFmtId="0" fontId="158" fillId="0" borderId="5" xfId="0" applyFont="1" applyBorder="1">
      <alignment vertical="center"/>
    </xf>
    <xf numFmtId="49" fontId="34" fillId="0" borderId="0" xfId="26" applyNumberFormat="1">
      <alignment vertical="center"/>
    </xf>
    <xf numFmtId="38" fontId="35" fillId="2" borderId="8" xfId="1" applyFont="1" applyFill="1" applyBorder="1" applyAlignment="1">
      <alignment horizontal="right" vertical="center" wrapText="1" shrinkToFit="1" readingOrder="1"/>
    </xf>
    <xf numFmtId="0" fontId="35" fillId="4" borderId="5" xfId="11" applyFont="1" applyFill="1" applyBorder="1" applyAlignment="1">
      <alignment horizontal="center" vertical="center" wrapText="1"/>
    </xf>
    <xf numFmtId="38" fontId="35" fillId="2" borderId="110" xfId="1" applyFont="1" applyFill="1" applyBorder="1" applyAlignment="1">
      <alignment horizontal="right" vertical="center" wrapText="1"/>
    </xf>
    <xf numFmtId="38" fontId="35" fillId="2" borderId="109" xfId="1" applyFont="1" applyFill="1" applyBorder="1" applyAlignment="1">
      <alignment horizontal="right" vertical="center" shrinkToFit="1" readingOrder="1"/>
    </xf>
    <xf numFmtId="38" fontId="35" fillId="2" borderId="70" xfId="1" applyFont="1" applyFill="1" applyBorder="1" applyAlignment="1">
      <alignment horizontal="center" vertical="center" wrapText="1" shrinkToFit="1" readingOrder="1"/>
    </xf>
    <xf numFmtId="210" fontId="35" fillId="3" borderId="207" xfId="10" applyNumberFormat="1" applyFont="1" applyFill="1" applyBorder="1" applyAlignment="1" applyProtection="1">
      <alignment horizontal="center" vertical="center" wrapText="1"/>
      <protection locked="0"/>
    </xf>
    <xf numFmtId="0" fontId="35" fillId="0" borderId="0" xfId="12" applyFont="1" applyAlignment="1">
      <alignment vertical="center"/>
    </xf>
    <xf numFmtId="0" fontId="35" fillId="0" borderId="0" xfId="12" applyFont="1" applyAlignment="1">
      <alignment vertical="center" wrapText="1"/>
    </xf>
    <xf numFmtId="0" fontId="35" fillId="0" borderId="0" xfId="12" applyFont="1" applyAlignment="1">
      <alignment horizontal="left" vertical="center"/>
    </xf>
    <xf numFmtId="0" fontId="35" fillId="0" borderId="0" xfId="12" applyFont="1" applyAlignment="1">
      <alignment horizontal="center" vertical="center"/>
    </xf>
    <xf numFmtId="0" fontId="35" fillId="3" borderId="182" xfId="8" applyFont="1" applyFill="1" applyBorder="1" applyAlignment="1">
      <alignment horizontal="center" vertical="center" shrinkToFit="1"/>
    </xf>
    <xf numFmtId="0" fontId="35" fillId="3" borderId="185" xfId="8" applyFont="1" applyFill="1" applyBorder="1" applyAlignment="1">
      <alignment horizontal="center" vertical="center" shrinkToFit="1"/>
    </xf>
    <xf numFmtId="0" fontId="35" fillId="3" borderId="8" xfId="8" applyFont="1" applyFill="1" applyBorder="1" applyAlignment="1">
      <alignment horizontal="center" vertical="center" shrinkToFit="1"/>
    </xf>
    <xf numFmtId="0" fontId="6" fillId="3" borderId="182" xfId="8" applyFont="1" applyFill="1" applyBorder="1" applyAlignment="1">
      <alignment horizontal="center" vertical="center" shrinkToFit="1"/>
    </xf>
    <xf numFmtId="0" fontId="6" fillId="3" borderId="185" xfId="8" applyFont="1" applyFill="1" applyBorder="1" applyAlignment="1">
      <alignment horizontal="center" vertical="center" shrinkToFit="1"/>
    </xf>
    <xf numFmtId="0" fontId="6" fillId="3" borderId="8" xfId="8" applyFont="1" applyFill="1" applyBorder="1" applyAlignment="1">
      <alignment horizontal="center" vertical="center" shrinkToFit="1"/>
    </xf>
    <xf numFmtId="0" fontId="7" fillId="0" borderId="0" xfId="0" applyFont="1" applyAlignment="1">
      <alignment horizontal="left" vertical="top"/>
    </xf>
    <xf numFmtId="0" fontId="33" fillId="0" borderId="26" xfId="0" applyFont="1" applyBorder="1" applyAlignment="1">
      <alignment horizontal="center" vertical="top" wrapText="1"/>
    </xf>
    <xf numFmtId="193" fontId="126" fillId="0" borderId="154" xfId="1" applyNumberFormat="1" applyFont="1" applyFill="1" applyBorder="1" applyAlignment="1" applyProtection="1">
      <alignment shrinkToFit="1"/>
    </xf>
    <xf numFmtId="0" fontId="35" fillId="0" borderId="0" xfId="0" applyFont="1" applyAlignment="1">
      <alignment horizontal="center" vertical="center" wrapText="1"/>
    </xf>
    <xf numFmtId="201" fontId="138" fillId="0" borderId="0" xfId="1" applyNumberFormat="1" applyFont="1" applyFill="1" applyBorder="1" applyAlignment="1" applyProtection="1">
      <alignment horizontal="center" shrinkToFit="1"/>
    </xf>
    <xf numFmtId="0" fontId="152" fillId="0" borderId="0" xfId="1" applyNumberFormat="1" applyFont="1" applyFill="1" applyBorder="1" applyAlignment="1" applyProtection="1">
      <alignment horizontal="center" shrinkToFit="1"/>
    </xf>
    <xf numFmtId="193" fontId="138" fillId="0" borderId="0" xfId="1" applyNumberFormat="1" applyFont="1" applyFill="1" applyBorder="1" applyAlignment="1" applyProtection="1">
      <alignment shrinkToFit="1"/>
    </xf>
    <xf numFmtId="183" fontId="138" fillId="0" borderId="0" xfId="0" applyNumberFormat="1" applyFont="1" applyAlignment="1">
      <alignment horizontal="center" shrinkToFit="1"/>
    </xf>
    <xf numFmtId="9" fontId="35" fillId="0" borderId="0" xfId="0" applyNumberFormat="1" applyFont="1" applyAlignment="1">
      <alignment horizontal="center"/>
    </xf>
    <xf numFmtId="0" fontId="143" fillId="0" borderId="0" xfId="0" applyFont="1" applyAlignment="1">
      <alignment horizontal="center" vertical="top" wrapText="1"/>
    </xf>
    <xf numFmtId="0" fontId="54" fillId="6" borderId="0" xfId="21" applyFont="1" applyFill="1">
      <alignment vertical="center"/>
    </xf>
    <xf numFmtId="0" fontId="54" fillId="6" borderId="0" xfId="21" applyFont="1" applyFill="1" applyAlignment="1">
      <alignment horizontal="left" vertical="center"/>
    </xf>
    <xf numFmtId="0" fontId="31" fillId="3" borderId="180" xfId="0" applyFont="1" applyFill="1" applyBorder="1">
      <alignment vertical="center"/>
    </xf>
    <xf numFmtId="0" fontId="44" fillId="0" borderId="90" xfId="5" applyFont="1" applyBorder="1" applyAlignment="1">
      <alignment horizontal="right" vertical="center"/>
    </xf>
    <xf numFmtId="0" fontId="44" fillId="0" borderId="5" xfId="5" applyFont="1" applyBorder="1" applyAlignment="1">
      <alignment horizontal="right" vertical="center"/>
    </xf>
    <xf numFmtId="49" fontId="31" fillId="13" borderId="5" xfId="0" applyNumberFormat="1" applyFont="1" applyFill="1" applyBorder="1" applyAlignment="1">
      <alignment horizontal="center" vertical="center"/>
    </xf>
    <xf numFmtId="0" fontId="31" fillId="9" borderId="12" xfId="0" applyFont="1" applyFill="1" applyBorder="1">
      <alignment vertical="center"/>
    </xf>
    <xf numFmtId="0" fontId="31" fillId="9" borderId="5" xfId="0" applyFont="1" applyFill="1" applyBorder="1">
      <alignment vertical="center"/>
    </xf>
    <xf numFmtId="0" fontId="160" fillId="0" borderId="0" xfId="0" applyFont="1">
      <alignment vertical="center"/>
    </xf>
    <xf numFmtId="0" fontId="31" fillId="0" borderId="0" xfId="0" applyFont="1" applyAlignment="1">
      <alignment horizontal="left" vertical="center" indent="1"/>
    </xf>
    <xf numFmtId="0" fontId="48" fillId="0" borderId="0" xfId="0" applyFont="1" applyAlignment="1">
      <alignment horizontal="left" vertical="center" indent="2"/>
    </xf>
    <xf numFmtId="0" fontId="48" fillId="0" borderId="0" xfId="0" applyFont="1">
      <alignment vertical="center"/>
    </xf>
    <xf numFmtId="0" fontId="31" fillId="3" borderId="209" xfId="0" applyFont="1" applyFill="1" applyBorder="1">
      <alignment vertical="center"/>
    </xf>
    <xf numFmtId="0" fontId="31" fillId="3" borderId="210" xfId="0" applyFont="1" applyFill="1" applyBorder="1">
      <alignment vertical="center"/>
    </xf>
    <xf numFmtId="0" fontId="31" fillId="0" borderId="5" xfId="0" applyFont="1" applyBorder="1" applyAlignment="1">
      <alignment horizontal="right" vertical="center"/>
    </xf>
    <xf numFmtId="0" fontId="31" fillId="0" borderId="0" xfId="0" applyFont="1" applyAlignment="1">
      <alignment horizontal="center" vertical="center"/>
    </xf>
    <xf numFmtId="0" fontId="31" fillId="0" borderId="211" xfId="0" applyFont="1" applyBorder="1" applyAlignment="1">
      <alignment vertical="center" shrinkToFit="1"/>
    </xf>
    <xf numFmtId="0" fontId="44" fillId="0" borderId="85" xfId="5" applyFont="1" applyBorder="1" applyAlignment="1">
      <alignment vertical="center" shrinkToFit="1"/>
    </xf>
    <xf numFmtId="0" fontId="31" fillId="3" borderId="89" xfId="0" applyFont="1" applyFill="1" applyBorder="1">
      <alignment vertical="center"/>
    </xf>
    <xf numFmtId="0" fontId="31" fillId="0" borderId="37" xfId="0" applyFont="1" applyBorder="1" applyAlignment="1">
      <alignment vertical="center" shrinkToFit="1"/>
    </xf>
    <xf numFmtId="0" fontId="31" fillId="0" borderId="37" xfId="0" applyFont="1" applyBorder="1">
      <alignment vertical="center"/>
    </xf>
    <xf numFmtId="0" fontId="48" fillId="0" borderId="13" xfId="0" applyFont="1" applyBorder="1">
      <alignment vertical="center"/>
    </xf>
    <xf numFmtId="0" fontId="48" fillId="0" borderId="20" xfId="0" applyFont="1" applyBorder="1">
      <alignment vertical="center"/>
    </xf>
    <xf numFmtId="0" fontId="31" fillId="0" borderId="13" xfId="0" applyFont="1" applyBorder="1" applyAlignment="1">
      <alignment horizontal="left" vertical="center" indent="1"/>
    </xf>
    <xf numFmtId="0" fontId="31" fillId="0" borderId="20" xfId="0" applyFont="1" applyBorder="1" applyAlignment="1">
      <alignment horizontal="left" vertical="center" indent="1"/>
    </xf>
    <xf numFmtId="0" fontId="48" fillId="0" borderId="13" xfId="0" applyFont="1" applyBorder="1" applyAlignment="1">
      <alignment horizontal="left" vertical="center" indent="2"/>
    </xf>
    <xf numFmtId="0" fontId="48" fillId="0" borderId="20" xfId="0" applyFont="1" applyBorder="1" applyAlignment="1">
      <alignment horizontal="left" vertical="center" indent="2"/>
    </xf>
    <xf numFmtId="0" fontId="31" fillId="0" borderId="13" xfId="0" applyFont="1" applyBorder="1" applyAlignment="1">
      <alignment horizontal="left" vertical="center" indent="2"/>
    </xf>
    <xf numFmtId="0" fontId="31" fillId="0" borderId="20" xfId="0" applyFont="1" applyBorder="1" applyAlignment="1">
      <alignment horizontal="left" vertical="center" indent="2"/>
    </xf>
    <xf numFmtId="0" fontId="31" fillId="0" borderId="0" xfId="0" applyFont="1" applyAlignment="1">
      <alignment vertical="center" wrapText="1"/>
    </xf>
    <xf numFmtId="0" fontId="31" fillId="0" borderId="26" xfId="0" applyFont="1" applyBorder="1" applyAlignment="1">
      <alignment horizontal="left" vertical="center" indent="1"/>
    </xf>
    <xf numFmtId="0" fontId="31" fillId="0" borderId="15" xfId="0" applyFont="1" applyBorder="1" applyAlignment="1">
      <alignment horizontal="left" vertical="center" indent="1"/>
    </xf>
    <xf numFmtId="0" fontId="161" fillId="0" borderId="0" xfId="0" applyFont="1">
      <alignment vertical="center"/>
    </xf>
    <xf numFmtId="0" fontId="31" fillId="0" borderId="198" xfId="0" applyFont="1" applyBorder="1">
      <alignment vertical="center"/>
    </xf>
    <xf numFmtId="0" fontId="31" fillId="0" borderId="213" xfId="0" applyFont="1" applyBorder="1">
      <alignment vertical="center"/>
    </xf>
    <xf numFmtId="0" fontId="31" fillId="0" borderId="29" xfId="0" applyFont="1" applyBorder="1">
      <alignment vertical="center"/>
    </xf>
    <xf numFmtId="0" fontId="31" fillId="0" borderId="14" xfId="0" applyFont="1" applyBorder="1" applyAlignment="1">
      <alignment horizontal="left" vertical="center" indent="2"/>
    </xf>
    <xf numFmtId="0" fontId="60" fillId="0" borderId="0" xfId="0" applyFont="1" applyAlignment="1">
      <alignment horizontal="center" vertical="top"/>
    </xf>
    <xf numFmtId="0" fontId="41" fillId="4" borderId="215" xfId="10" applyFont="1" applyFill="1" applyBorder="1" applyAlignment="1">
      <alignment horizontal="center" wrapText="1"/>
    </xf>
    <xf numFmtId="0" fontId="41" fillId="4" borderId="127" xfId="10" applyFont="1" applyFill="1" applyBorder="1" applyAlignment="1">
      <alignment horizontal="center" vertical="center" wrapText="1"/>
    </xf>
    <xf numFmtId="0" fontId="79" fillId="13" borderId="5" xfId="5" quotePrefix="1" applyFont="1" applyFill="1" applyBorder="1" applyAlignment="1">
      <alignment horizontal="center" vertical="center" wrapText="1"/>
    </xf>
    <xf numFmtId="0" fontId="61" fillId="17" borderId="0" xfId="0" applyFont="1" applyFill="1" applyAlignment="1">
      <alignment horizontal="left" vertical="center" shrinkToFit="1"/>
    </xf>
    <xf numFmtId="0" fontId="43" fillId="3" borderId="5" xfId="0" applyFont="1" applyFill="1" applyBorder="1" applyAlignment="1" applyProtection="1">
      <alignment horizontal="center" vertical="center"/>
      <protection locked="0"/>
    </xf>
    <xf numFmtId="0" fontId="6"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3" borderId="26" xfId="0" applyFont="1" applyFill="1" applyBorder="1" applyAlignment="1" applyProtection="1">
      <alignment horizontal="center" vertical="center"/>
      <protection locked="0"/>
    </xf>
    <xf numFmtId="207" fontId="4" fillId="17" borderId="0" xfId="0" applyNumberFormat="1" applyFont="1" applyFill="1" applyAlignment="1">
      <alignment horizontal="left" vertical="center" shrinkToFit="1"/>
    </xf>
    <xf numFmtId="207" fontId="4" fillId="2" borderId="0" xfId="0" applyNumberFormat="1" applyFont="1" applyFill="1" applyAlignment="1">
      <alignment horizontal="left" vertical="center" shrinkToFit="1"/>
    </xf>
    <xf numFmtId="0" fontId="7" fillId="3" borderId="5" xfId="10" applyFont="1" applyFill="1" applyBorder="1" applyAlignment="1">
      <alignment horizontal="center" vertical="center" shrinkToFit="1"/>
    </xf>
    <xf numFmtId="0" fontId="41" fillId="3" borderId="5" xfId="10" applyFont="1" applyFill="1" applyBorder="1" applyAlignment="1">
      <alignment horizontal="center" vertical="center" shrinkToFit="1"/>
    </xf>
    <xf numFmtId="0" fontId="7" fillId="3" borderId="6" xfId="10" applyFont="1" applyFill="1" applyBorder="1" applyAlignment="1">
      <alignment vertical="center" shrinkToFit="1"/>
    </xf>
    <xf numFmtId="0" fontId="4" fillId="3" borderId="165" xfId="17" applyFont="1" applyFill="1" applyBorder="1" applyAlignment="1" applyProtection="1">
      <alignment horizontal="center" vertical="center"/>
      <protection locked="0"/>
    </xf>
    <xf numFmtId="0" fontId="4" fillId="3" borderId="6" xfId="17" applyFont="1" applyFill="1" applyBorder="1" applyAlignment="1" applyProtection="1">
      <alignment horizontal="center" vertical="center"/>
      <protection locked="0"/>
    </xf>
    <xf numFmtId="0" fontId="4" fillId="3" borderId="133" xfId="17" applyFont="1" applyFill="1" applyBorder="1" applyAlignment="1" applyProtection="1">
      <alignment horizontal="center" vertical="center"/>
      <protection locked="0"/>
    </xf>
    <xf numFmtId="0" fontId="4" fillId="3" borderId="130" xfId="17" applyFont="1" applyFill="1" applyBorder="1" applyAlignment="1" applyProtection="1">
      <alignment horizontal="center" vertical="center"/>
      <protection locked="0"/>
    </xf>
    <xf numFmtId="0" fontId="4" fillId="3" borderId="104" xfId="10" applyFont="1" applyFill="1" applyBorder="1" applyAlignment="1">
      <alignment horizontal="center" vertical="center" shrinkToFit="1"/>
    </xf>
    <xf numFmtId="0" fontId="7" fillId="3" borderId="128" xfId="17" applyFont="1" applyFill="1" applyBorder="1" applyAlignment="1" applyProtection="1">
      <alignment horizontal="center" vertical="center" shrinkToFit="1"/>
      <protection locked="0"/>
    </xf>
    <xf numFmtId="0" fontId="4" fillId="3" borderId="5" xfId="17" applyFont="1" applyFill="1" applyBorder="1" applyAlignment="1" applyProtection="1">
      <alignment horizontal="center" vertical="center"/>
      <protection locked="0"/>
    </xf>
    <xf numFmtId="0" fontId="7" fillId="3" borderId="194" xfId="17" applyFont="1" applyFill="1" applyBorder="1" applyAlignment="1" applyProtection="1">
      <alignment horizontal="center" vertical="center" shrinkToFit="1"/>
      <protection locked="0"/>
    </xf>
    <xf numFmtId="0" fontId="7" fillId="3" borderId="10" xfId="10" applyFont="1" applyFill="1" applyBorder="1" applyAlignment="1">
      <alignment vertical="center" shrinkToFit="1"/>
    </xf>
    <xf numFmtId="0" fontId="4" fillId="3" borderId="12" xfId="17" applyFont="1" applyFill="1" applyBorder="1" applyAlignment="1" applyProtection="1">
      <alignment horizontal="center" vertical="center"/>
      <protection locked="0"/>
    </xf>
    <xf numFmtId="0" fontId="7" fillId="3" borderId="12" xfId="10" applyFont="1" applyFill="1" applyBorder="1" applyAlignment="1">
      <alignment horizontal="center" vertical="center" shrinkToFit="1"/>
    </xf>
    <xf numFmtId="0" fontId="7" fillId="3" borderId="6" xfId="17" applyFont="1" applyFill="1" applyBorder="1" applyAlignment="1" applyProtection="1">
      <alignment vertical="center" shrinkToFit="1"/>
      <protection locked="0"/>
    </xf>
    <xf numFmtId="0" fontId="7" fillId="3" borderId="132" xfId="17" applyFont="1" applyFill="1" applyBorder="1" applyAlignment="1" applyProtection="1">
      <alignment vertical="center" shrinkToFit="1"/>
      <protection locked="0"/>
    </xf>
    <xf numFmtId="0" fontId="4" fillId="3" borderId="5" xfId="17" applyFont="1" applyFill="1" applyBorder="1" applyAlignment="1" applyProtection="1">
      <alignment horizontal="center" vertical="center" shrinkToFit="1"/>
      <protection locked="0"/>
    </xf>
    <xf numFmtId="0" fontId="4" fillId="3" borderId="12" xfId="17" applyFont="1" applyFill="1" applyBorder="1" applyAlignment="1" applyProtection="1">
      <alignment horizontal="center" vertical="center" shrinkToFit="1"/>
      <protection locked="0"/>
    </xf>
    <xf numFmtId="0" fontId="6" fillId="3" borderId="8" xfId="8" applyFont="1" applyFill="1" applyBorder="1" applyAlignment="1">
      <alignment horizontal="left" vertical="center" wrapText="1"/>
    </xf>
    <xf numFmtId="232" fontId="7" fillId="3" borderId="0" xfId="17" applyNumberFormat="1" applyFont="1" applyFill="1" applyProtection="1">
      <alignment vertical="center"/>
      <protection locked="0"/>
    </xf>
    <xf numFmtId="0" fontId="39" fillId="3" borderId="0" xfId="9" applyFont="1" applyFill="1" applyAlignment="1" applyProtection="1">
      <alignment horizontal="right" vertical="center"/>
      <protection locked="0"/>
    </xf>
    <xf numFmtId="38" fontId="7" fillId="2" borderId="127" xfId="1" applyFont="1" applyFill="1" applyBorder="1" applyAlignment="1">
      <alignment horizontal="right" vertical="center" shrinkToFit="1"/>
    </xf>
    <xf numFmtId="0" fontId="35" fillId="3" borderId="186" xfId="10" applyFont="1" applyFill="1" applyBorder="1" applyAlignment="1" applyProtection="1">
      <alignment horizontal="center" vertical="center" wrapText="1"/>
      <protection locked="0"/>
    </xf>
    <xf numFmtId="208" fontId="35" fillId="2" borderId="7" xfId="0" applyNumberFormat="1" applyFont="1" applyFill="1" applyBorder="1" applyAlignment="1">
      <alignment horizontal="right" vertical="center" shrinkToFit="1"/>
    </xf>
    <xf numFmtId="220" fontId="35" fillId="2" borderId="6" xfId="0" applyNumberFormat="1" applyFont="1" applyFill="1" applyBorder="1" applyAlignment="1">
      <alignment horizontal="right" vertical="center" shrinkToFit="1"/>
    </xf>
    <xf numFmtId="220" fontId="6" fillId="2" borderId="6" xfId="0" applyNumberFormat="1" applyFont="1" applyFill="1" applyBorder="1" applyAlignment="1">
      <alignment horizontal="right" vertical="center" shrinkToFit="1"/>
    </xf>
    <xf numFmtId="234" fontId="126" fillId="3" borderId="5" xfId="20" applyNumberFormat="1" applyFont="1" applyFill="1" applyBorder="1" applyAlignment="1" applyProtection="1">
      <alignment horizontal="right" vertical="center" shrinkToFit="1"/>
      <protection locked="0"/>
    </xf>
    <xf numFmtId="234" fontId="126" fillId="2" borderId="5" xfId="20" applyNumberFormat="1" applyFont="1" applyFill="1" applyBorder="1" applyAlignment="1">
      <alignment horizontal="right" vertical="center" shrinkToFit="1"/>
    </xf>
    <xf numFmtId="225" fontId="27" fillId="3" borderId="8" xfId="0" applyNumberFormat="1" applyFont="1" applyFill="1" applyBorder="1" applyAlignment="1">
      <alignment horizontal="center"/>
    </xf>
    <xf numFmtId="225" fontId="7" fillId="0" borderId="0" xfId="0" applyNumberFormat="1" applyFont="1">
      <alignment vertical="center"/>
    </xf>
    <xf numFmtId="225" fontId="18" fillId="3" borderId="6" xfId="1" applyNumberFormat="1" applyFont="1" applyFill="1" applyBorder="1" applyAlignment="1" applyProtection="1">
      <alignment horizontal="center"/>
    </xf>
    <xf numFmtId="225" fontId="18" fillId="3" borderId="17" xfId="1" applyNumberFormat="1" applyFont="1" applyFill="1" applyBorder="1" applyAlignment="1" applyProtection="1">
      <alignment horizontal="center"/>
    </xf>
    <xf numFmtId="0" fontId="163" fillId="3" borderId="208" xfId="0" applyFont="1" applyFill="1" applyBorder="1">
      <alignment vertical="center"/>
    </xf>
    <xf numFmtId="0" fontId="163" fillId="3" borderId="91" xfId="0" applyFont="1" applyFill="1" applyBorder="1">
      <alignment vertical="center"/>
    </xf>
    <xf numFmtId="0" fontId="163" fillId="3" borderId="209" xfId="0" applyFont="1" applyFill="1" applyBorder="1">
      <alignment vertical="center"/>
    </xf>
    <xf numFmtId="0" fontId="163" fillId="3" borderId="210" xfId="0" applyFont="1" applyFill="1" applyBorder="1">
      <alignment vertical="center"/>
    </xf>
    <xf numFmtId="0" fontId="31" fillId="3" borderId="81" xfId="0" applyFont="1" applyFill="1" applyBorder="1" applyAlignment="1">
      <alignment vertical="center" shrinkToFit="1"/>
    </xf>
    <xf numFmtId="0" fontId="31" fillId="3" borderId="83" xfId="0" applyFont="1" applyFill="1" applyBorder="1" applyAlignment="1">
      <alignment vertical="center" shrinkToFit="1"/>
    </xf>
    <xf numFmtId="0" fontId="31" fillId="3" borderId="37" xfId="0" applyFont="1" applyFill="1" applyBorder="1" applyAlignment="1">
      <alignment vertical="center" shrinkToFit="1"/>
    </xf>
    <xf numFmtId="0" fontId="163" fillId="3" borderId="212" xfId="0" applyFont="1" applyFill="1" applyBorder="1" applyAlignment="1">
      <alignment vertical="center" shrinkToFit="1"/>
    </xf>
    <xf numFmtId="0" fontId="31" fillId="3" borderId="87" xfId="0" applyFont="1" applyFill="1" applyBorder="1" applyAlignment="1">
      <alignment vertical="center" shrinkToFit="1"/>
    </xf>
    <xf numFmtId="0" fontId="163" fillId="12" borderId="87" xfId="0" applyFont="1" applyFill="1" applyBorder="1">
      <alignment vertical="center"/>
    </xf>
    <xf numFmtId="0" fontId="163" fillId="3" borderId="89" xfId="0" applyFont="1" applyFill="1" applyBorder="1" applyAlignment="1">
      <alignment vertical="center" shrinkToFit="1"/>
    </xf>
    <xf numFmtId="0" fontId="164" fillId="9" borderId="12" xfId="5" applyFont="1" applyFill="1" applyBorder="1">
      <alignment vertical="center"/>
    </xf>
    <xf numFmtId="0" fontId="164" fillId="9" borderId="12" xfId="5" applyFont="1" applyFill="1" applyBorder="1" applyAlignment="1">
      <alignment vertical="center" wrapText="1"/>
    </xf>
    <xf numFmtId="0" fontId="164" fillId="9" borderId="5" xfId="5" applyFont="1" applyFill="1" applyBorder="1" applyAlignment="1">
      <alignment horizontal="center" vertical="center"/>
    </xf>
    <xf numFmtId="0" fontId="41" fillId="9" borderId="29" xfId="5" applyFont="1" applyFill="1" applyBorder="1">
      <alignment vertical="center"/>
    </xf>
    <xf numFmtId="0" fontId="164" fillId="9" borderId="12" xfId="5" applyFont="1" applyFill="1" applyBorder="1" applyAlignment="1">
      <alignment vertical="top" wrapText="1"/>
    </xf>
    <xf numFmtId="0" fontId="41" fillId="9" borderId="16" xfId="5" applyFont="1" applyFill="1" applyBorder="1">
      <alignment vertical="center"/>
    </xf>
    <xf numFmtId="0" fontId="164" fillId="9" borderId="5" xfId="5" applyFont="1" applyFill="1" applyBorder="1" applyAlignment="1">
      <alignment vertical="center" wrapText="1"/>
    </xf>
    <xf numFmtId="0" fontId="78" fillId="0" borderId="12" xfId="5" applyFont="1" applyBorder="1" applyAlignment="1">
      <alignment vertical="center" wrapText="1"/>
    </xf>
    <xf numFmtId="0" fontId="165" fillId="9" borderId="83" xfId="5" applyFont="1" applyFill="1" applyBorder="1" applyAlignment="1">
      <alignment vertical="center" wrapText="1"/>
    </xf>
    <xf numFmtId="0" fontId="165" fillId="9" borderId="16" xfId="5" applyFont="1" applyFill="1" applyBorder="1" applyAlignment="1">
      <alignment vertical="center" wrapText="1"/>
    </xf>
    <xf numFmtId="0" fontId="165" fillId="9" borderId="87" xfId="5" applyFont="1" applyFill="1" applyBorder="1" applyAlignment="1">
      <alignment vertical="center" wrapText="1"/>
    </xf>
    <xf numFmtId="0" fontId="78" fillId="0" borderId="218" xfId="5" applyFont="1" applyBorder="1" applyAlignment="1">
      <alignment vertical="center" wrapText="1"/>
    </xf>
    <xf numFmtId="0" fontId="78" fillId="0" borderId="184" xfId="5" applyFont="1" applyBorder="1" applyAlignment="1">
      <alignment vertical="center" wrapText="1"/>
    </xf>
    <xf numFmtId="0" fontId="165" fillId="9" borderId="83" xfId="5" applyFont="1" applyFill="1" applyBorder="1">
      <alignment vertical="center"/>
    </xf>
    <xf numFmtId="0" fontId="165" fillId="9" borderId="29" xfId="5" applyFont="1" applyFill="1" applyBorder="1">
      <alignment vertical="center"/>
    </xf>
    <xf numFmtId="0" fontId="165" fillId="0" borderId="83" xfId="5" applyFont="1" applyBorder="1">
      <alignment vertical="center"/>
    </xf>
    <xf numFmtId="0" fontId="165" fillId="0" borderId="29" xfId="5" applyFont="1" applyBorder="1">
      <alignment vertical="center"/>
    </xf>
    <xf numFmtId="0" fontId="165" fillId="9" borderId="87" xfId="5" applyFont="1" applyFill="1" applyBorder="1">
      <alignment vertical="center"/>
    </xf>
    <xf numFmtId="0" fontId="165" fillId="9" borderId="37" xfId="5" applyFont="1" applyFill="1" applyBorder="1">
      <alignment vertical="center"/>
    </xf>
    <xf numFmtId="0" fontId="166" fillId="9" borderId="12" xfId="5" applyFont="1" applyFill="1" applyBorder="1" applyAlignment="1">
      <alignment vertical="center" wrapText="1"/>
    </xf>
    <xf numFmtId="0" fontId="166" fillId="9" borderId="12" xfId="5" applyFont="1" applyFill="1" applyBorder="1" applyAlignment="1">
      <alignment horizontal="center" vertical="center"/>
    </xf>
    <xf numFmtId="0" fontId="165" fillId="9" borderId="79" xfId="5" applyFont="1" applyFill="1" applyBorder="1">
      <alignment vertical="center"/>
    </xf>
    <xf numFmtId="0" fontId="165" fillId="9" borderId="12" xfId="5" applyFont="1" applyFill="1" applyBorder="1">
      <alignment vertical="center"/>
    </xf>
    <xf numFmtId="0" fontId="165" fillId="9" borderId="5" xfId="5" applyFont="1" applyFill="1" applyBorder="1">
      <alignment vertical="center"/>
    </xf>
    <xf numFmtId="237" fontId="83" fillId="6" borderId="5" xfId="16" applyNumberFormat="1" applyFont="1" applyFill="1" applyBorder="1" applyAlignment="1">
      <alignment horizontal="right" vertical="center" shrinkToFit="1"/>
    </xf>
    <xf numFmtId="238" fontId="15" fillId="3" borderId="14" xfId="0" applyNumberFormat="1" applyFont="1" applyFill="1" applyBorder="1" applyAlignment="1" applyProtection="1">
      <alignment horizontal="center" vertical="center" shrinkToFit="1"/>
      <protection locked="0"/>
    </xf>
    <xf numFmtId="238" fontId="15" fillId="3" borderId="16" xfId="0" applyNumberFormat="1" applyFont="1" applyFill="1" applyBorder="1" applyAlignment="1" applyProtection="1">
      <alignment horizontal="center" vertical="center" shrinkToFit="1"/>
      <protection locked="0"/>
    </xf>
    <xf numFmtId="0" fontId="163" fillId="3" borderId="88" xfId="0" applyFont="1" applyFill="1" applyBorder="1">
      <alignment vertical="center"/>
    </xf>
    <xf numFmtId="0" fontId="77" fillId="0" borderId="0" xfId="9" applyFont="1" applyAlignment="1">
      <alignment horizontal="center" vertical="top"/>
    </xf>
    <xf numFmtId="38" fontId="83" fillId="6" borderId="5" xfId="1" applyFont="1" applyFill="1" applyBorder="1" applyAlignment="1">
      <alignment horizontal="right" vertical="center" textRotation="255" wrapText="1"/>
    </xf>
    <xf numFmtId="0" fontId="41" fillId="0" borderId="0" xfId="0" applyFont="1" applyAlignment="1" applyProtection="1">
      <alignment horizontal="center" vertical="center"/>
      <protection locked="0"/>
    </xf>
    <xf numFmtId="210" fontId="19" fillId="2" borderId="101" xfId="9" applyNumberFormat="1" applyFont="1" applyFill="1" applyBorder="1" applyAlignment="1">
      <alignment horizontal="left" vertical="center" wrapText="1" shrinkToFit="1"/>
    </xf>
    <xf numFmtId="0" fontId="19" fillId="3" borderId="104" xfId="9" applyFont="1" applyFill="1" applyBorder="1" applyAlignment="1" applyProtection="1">
      <alignment vertical="center" wrapText="1"/>
      <protection locked="0"/>
    </xf>
    <xf numFmtId="56" fontId="35" fillId="3" borderId="6" xfId="10" applyNumberFormat="1" applyFont="1" applyFill="1" applyBorder="1" applyAlignment="1" applyProtection="1">
      <alignment vertical="center" shrinkToFit="1"/>
      <protection locked="0"/>
    </xf>
    <xf numFmtId="0" fontId="78" fillId="9" borderId="83" xfId="5" applyFont="1" applyFill="1" applyBorder="1" applyAlignment="1">
      <alignment vertical="center" wrapText="1"/>
    </xf>
    <xf numFmtId="0" fontId="7" fillId="3" borderId="0" xfId="0" applyFont="1" applyFill="1" applyAlignment="1" applyProtection="1">
      <alignment horizontal="center" vertical="center"/>
      <protection locked="0"/>
    </xf>
    <xf numFmtId="0" fontId="178" fillId="0" borderId="0" xfId="0" applyFont="1">
      <alignment vertical="center"/>
    </xf>
    <xf numFmtId="0" fontId="178" fillId="22" borderId="0" xfId="0" applyFont="1" applyFill="1">
      <alignment vertical="center"/>
    </xf>
    <xf numFmtId="0" fontId="177" fillId="0" borderId="0" xfId="0" applyFont="1">
      <alignment vertical="center"/>
    </xf>
    <xf numFmtId="0" fontId="181" fillId="22" borderId="0" xfId="0" applyFont="1" applyFill="1">
      <alignment vertical="center"/>
    </xf>
    <xf numFmtId="0" fontId="15" fillId="0" borderId="14" xfId="0" applyFont="1" applyBorder="1" applyAlignment="1">
      <alignment horizontal="center" vertical="center" shrinkToFit="1"/>
    </xf>
    <xf numFmtId="186" fontId="6" fillId="0" borderId="16" xfId="1" applyNumberFormat="1" applyFont="1" applyFill="1" applyBorder="1" applyAlignment="1" applyProtection="1">
      <alignment vertical="center"/>
    </xf>
    <xf numFmtId="183" fontId="17" fillId="0" borderId="22" xfId="0" applyNumberFormat="1" applyFont="1" applyBorder="1" applyAlignment="1">
      <alignment horizontal="right" vertical="center" shrinkToFit="1"/>
    </xf>
    <xf numFmtId="0" fontId="8" fillId="0" borderId="5" xfId="0" applyFont="1" applyBorder="1" applyAlignment="1">
      <alignment horizontal="center" vertical="center"/>
    </xf>
    <xf numFmtId="0" fontId="9" fillId="0" borderId="5" xfId="0" applyFont="1" applyBorder="1" applyAlignment="1">
      <alignment horizontal="center" vertical="center"/>
    </xf>
    <xf numFmtId="17" fontId="44" fillId="0" borderId="83" xfId="5" applyNumberFormat="1" applyFont="1" applyBorder="1" applyAlignment="1">
      <alignment vertical="center" shrinkToFit="1"/>
    </xf>
    <xf numFmtId="49" fontId="31" fillId="23" borderId="83" xfId="0" applyNumberFormat="1" applyFont="1" applyFill="1" applyBorder="1" applyAlignment="1">
      <alignment horizontal="right" vertical="center"/>
    </xf>
    <xf numFmtId="49" fontId="31" fillId="23" borderId="0" xfId="0" applyNumberFormat="1" applyFont="1" applyFill="1" applyAlignment="1">
      <alignment horizontal="right" vertical="center"/>
    </xf>
    <xf numFmtId="0" fontId="185" fillId="0" borderId="0" xfId="0" applyFont="1" applyAlignment="1">
      <alignment horizontal="center" vertical="center" wrapText="1"/>
    </xf>
    <xf numFmtId="0" fontId="39" fillId="3" borderId="0" xfId="19" applyFont="1" applyFill="1" applyAlignment="1" applyProtection="1">
      <alignment horizontal="right" vertical="center"/>
      <protection locked="0"/>
    </xf>
    <xf numFmtId="0" fontId="42" fillId="3" borderId="5" xfId="14" applyFont="1" applyFill="1" applyBorder="1" applyAlignment="1" applyProtection="1">
      <alignment horizontal="center" vertical="center" wrapText="1"/>
      <protection locked="0"/>
    </xf>
    <xf numFmtId="0" fontId="42" fillId="3" borderId="5" xfId="14" applyFont="1" applyFill="1" applyBorder="1" applyAlignment="1" applyProtection="1">
      <alignment vertical="center" wrapText="1"/>
      <protection locked="0"/>
    </xf>
    <xf numFmtId="0" fontId="42" fillId="0" borderId="5" xfId="14" applyFont="1" applyBorder="1" applyAlignment="1">
      <alignment vertical="center"/>
    </xf>
    <xf numFmtId="0" fontId="42" fillId="3" borderId="12" xfId="14" applyFont="1" applyFill="1" applyBorder="1" applyAlignment="1" applyProtection="1">
      <alignment vertical="center" wrapText="1"/>
      <protection locked="0"/>
    </xf>
    <xf numFmtId="0" fontId="42" fillId="0" borderId="12" xfId="14" applyFont="1" applyBorder="1" applyAlignment="1">
      <alignment vertical="center"/>
    </xf>
    <xf numFmtId="0" fontId="42" fillId="0" borderId="109" xfId="14" applyFont="1" applyBorder="1" applyAlignment="1">
      <alignment vertical="center"/>
    </xf>
    <xf numFmtId="38" fontId="42" fillId="3" borderId="5" xfId="1" applyFont="1" applyFill="1" applyBorder="1" applyAlignment="1" applyProtection="1">
      <alignment horizontal="right" vertical="center" shrinkToFit="1"/>
      <protection locked="0"/>
    </xf>
    <xf numFmtId="38" fontId="42" fillId="3" borderId="5" xfId="1" applyFont="1" applyFill="1" applyBorder="1" applyAlignment="1" applyProtection="1">
      <alignment vertical="center" shrinkToFit="1"/>
      <protection locked="0"/>
    </xf>
    <xf numFmtId="38" fontId="42" fillId="3" borderId="12" xfId="1" applyFont="1" applyFill="1" applyBorder="1" applyAlignment="1" applyProtection="1">
      <alignment vertical="center" shrinkToFit="1"/>
      <protection locked="0"/>
    </xf>
    <xf numFmtId="38" fontId="42" fillId="2" borderId="109" xfId="1" applyFont="1" applyFill="1" applyBorder="1">
      <alignment vertical="center"/>
    </xf>
    <xf numFmtId="0" fontId="4" fillId="0" borderId="0" xfId="0" applyFont="1" applyAlignment="1">
      <alignment horizontal="left" vertical="top" wrapText="1"/>
    </xf>
    <xf numFmtId="0" fontId="134" fillId="0" borderId="0" xfId="0" applyFont="1" applyAlignment="1">
      <alignment horizontal="center" vertical="center"/>
    </xf>
    <xf numFmtId="0" fontId="134" fillId="0" borderId="10" xfId="0" applyFont="1" applyBorder="1" applyAlignment="1">
      <alignment horizontal="left" vertical="center" wrapText="1"/>
    </xf>
    <xf numFmtId="0" fontId="134" fillId="0" borderId="12" xfId="0" applyFont="1" applyBorder="1" applyAlignment="1">
      <alignment horizontal="center" vertical="center" wrapText="1"/>
    </xf>
    <xf numFmtId="0" fontId="134" fillId="0" borderId="16" xfId="0" applyFont="1" applyBorder="1" applyAlignment="1">
      <alignment horizontal="center" vertical="center" wrapText="1"/>
    </xf>
    <xf numFmtId="0" fontId="134" fillId="0" borderId="16" xfId="0" applyFont="1" applyBorder="1" applyAlignment="1">
      <alignment horizontal="center" vertical="center" shrinkToFit="1"/>
    </xf>
    <xf numFmtId="0" fontId="4" fillId="0" borderId="16" xfId="0" applyFont="1" applyBorder="1" applyAlignment="1">
      <alignment vertical="center" wrapText="1"/>
    </xf>
    <xf numFmtId="0" fontId="134" fillId="0" borderId="12" xfId="0" applyFont="1" applyBorder="1" applyAlignment="1">
      <alignment horizontal="left" vertical="center" wrapText="1"/>
    </xf>
    <xf numFmtId="0" fontId="4" fillId="0" borderId="29" xfId="0" applyFont="1" applyBorder="1" applyAlignment="1">
      <alignment horizontal="left" vertical="center" wrapText="1"/>
    </xf>
    <xf numFmtId="0" fontId="4" fillId="0" borderId="16" xfId="0" applyFont="1" applyBorder="1" applyAlignment="1">
      <alignment horizontal="left" vertical="center" wrapText="1"/>
    </xf>
    <xf numFmtId="0" fontId="4" fillId="0" borderId="0" xfId="0" applyFont="1" applyAlignment="1">
      <alignment vertical="top" wrapText="1"/>
    </xf>
    <xf numFmtId="0" fontId="134" fillId="0" borderId="0" xfId="0" applyFont="1" applyAlignment="1">
      <alignment vertical="center" wrapText="1"/>
    </xf>
    <xf numFmtId="0" fontId="134" fillId="0" borderId="0" xfId="0" applyFont="1" applyAlignment="1">
      <alignment horizontal="center" vertical="center" wrapText="1"/>
    </xf>
    <xf numFmtId="0" fontId="134" fillId="0" borderId="0" xfId="0" applyFont="1" applyAlignment="1">
      <alignment horizontal="center" vertical="center" shrinkToFit="1"/>
    </xf>
    <xf numFmtId="0" fontId="4" fillId="0" borderId="0" xfId="0" applyFont="1" applyAlignment="1">
      <alignment horizontal="center" vertical="center" wrapText="1"/>
    </xf>
    <xf numFmtId="0" fontId="4" fillId="0" borderId="10" xfId="0" applyFont="1" applyBorder="1" applyAlignment="1">
      <alignment vertical="top" wrapText="1"/>
    </xf>
    <xf numFmtId="0" fontId="4" fillId="0" borderId="14" xfId="0" applyFont="1" applyBorder="1" applyAlignment="1">
      <alignment vertical="top" wrapText="1"/>
    </xf>
    <xf numFmtId="0" fontId="134" fillId="0" borderId="12" xfId="0" applyFont="1" applyBorder="1" applyAlignment="1">
      <alignment vertical="center" wrapText="1"/>
    </xf>
    <xf numFmtId="0" fontId="134" fillId="0" borderId="11" xfId="0" applyFont="1" applyBorder="1" applyAlignment="1">
      <alignment horizontal="center" vertical="center" wrapText="1"/>
    </xf>
    <xf numFmtId="0" fontId="134" fillId="0" borderId="15" xfId="0" applyFont="1" applyBorder="1" applyAlignment="1">
      <alignment horizontal="center" vertical="center" shrinkToFit="1"/>
    </xf>
    <xf numFmtId="0" fontId="6" fillId="4" borderId="6" xfId="0" applyFont="1" applyFill="1" applyBorder="1" applyAlignment="1">
      <alignment horizontal="center" vertical="center"/>
    </xf>
    <xf numFmtId="0" fontId="6"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8" xfId="0" applyFont="1" applyFill="1" applyBorder="1" applyAlignment="1">
      <alignment horizontal="center" vertical="center"/>
    </xf>
    <xf numFmtId="0" fontId="13" fillId="0" borderId="6" xfId="0" applyFont="1" applyBorder="1" applyAlignment="1">
      <alignment vertical="center" wrapText="1"/>
    </xf>
    <xf numFmtId="0" fontId="13" fillId="0" borderId="8" xfId="0" applyFont="1" applyBorder="1" applyAlignment="1">
      <alignment vertical="center" wrapText="1"/>
    </xf>
    <xf numFmtId="0" fontId="13" fillId="0" borderId="6" xfId="0" applyFont="1" applyBorder="1">
      <alignment vertical="center"/>
    </xf>
    <xf numFmtId="0" fontId="13" fillId="0" borderId="8" xfId="0" applyFont="1" applyBorder="1">
      <alignment vertical="center"/>
    </xf>
    <xf numFmtId="0" fontId="10" fillId="0" borderId="0" xfId="0" applyFont="1" applyAlignment="1">
      <alignment vertical="center" wrapText="1"/>
    </xf>
    <xf numFmtId="0" fontId="10" fillId="3" borderId="0" xfId="0" applyFont="1" applyFill="1" applyAlignment="1">
      <alignment vertical="center" wrapText="1"/>
    </xf>
    <xf numFmtId="0" fontId="10" fillId="2" borderId="0" xfId="0" applyFont="1" applyFill="1" applyAlignment="1">
      <alignment vertical="center" wrapText="1"/>
    </xf>
    <xf numFmtId="0" fontId="13" fillId="0" borderId="12" xfId="0" applyFont="1" applyBorder="1" applyAlignment="1">
      <alignment horizontal="left" vertical="center"/>
    </xf>
    <xf numFmtId="0" fontId="13" fillId="0" borderId="16"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4" xfId="0" applyFont="1" applyBorder="1" applyAlignment="1">
      <alignment horizontal="left" vertical="center"/>
    </xf>
    <xf numFmtId="0" fontId="13" fillId="0" borderId="15" xfId="0" applyFont="1" applyBorder="1" applyAlignment="1">
      <alignment horizontal="left" vertical="center"/>
    </xf>
    <xf numFmtId="0" fontId="13" fillId="0" borderId="12" xfId="0" applyFont="1" applyBorder="1" applyAlignment="1">
      <alignment horizontal="left" vertical="center" wrapText="1"/>
    </xf>
    <xf numFmtId="0" fontId="13" fillId="0" borderId="16" xfId="0" applyFont="1" applyBorder="1" applyAlignment="1">
      <alignment horizontal="left" vertical="center" wrapText="1"/>
    </xf>
    <xf numFmtId="0" fontId="55" fillId="0" borderId="12" xfId="0" applyFont="1" applyBorder="1" applyAlignment="1">
      <alignment horizontal="left" vertical="center" wrapText="1"/>
    </xf>
    <xf numFmtId="0" fontId="55" fillId="0" borderId="16" xfId="0" applyFont="1" applyBorder="1" applyAlignment="1">
      <alignment horizontal="left"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2" xfId="0" applyFont="1" applyBorder="1" applyAlignment="1">
      <alignment horizontal="left" vertical="center" shrinkToFit="1"/>
    </xf>
    <xf numFmtId="0" fontId="13" fillId="0" borderId="16" xfId="0" applyFont="1" applyBorder="1" applyAlignment="1">
      <alignment horizontal="left" vertical="center" shrinkToFit="1"/>
    </xf>
    <xf numFmtId="0" fontId="7" fillId="0" borderId="0" xfId="0" applyFont="1">
      <alignment vertical="center"/>
    </xf>
    <xf numFmtId="0" fontId="7" fillId="3" borderId="26" xfId="0" applyFont="1" applyFill="1" applyBorder="1" applyProtection="1">
      <alignment vertical="center"/>
      <protection locked="0"/>
    </xf>
    <xf numFmtId="0" fontId="7" fillId="3" borderId="96" xfId="0" applyFont="1" applyFill="1" applyBorder="1" applyProtection="1">
      <alignment vertical="center"/>
      <protection locked="0"/>
    </xf>
    <xf numFmtId="0" fontId="7" fillId="3" borderId="53" xfId="0" applyFont="1" applyFill="1" applyBorder="1" applyProtection="1">
      <alignment vertical="center"/>
      <protection locked="0"/>
    </xf>
    <xf numFmtId="0" fontId="7" fillId="3" borderId="54" xfId="0" applyFont="1" applyFill="1" applyBorder="1" applyProtection="1">
      <alignment vertical="center"/>
      <protection locked="0"/>
    </xf>
    <xf numFmtId="0" fontId="13" fillId="0" borderId="12" xfId="0" applyFont="1" applyBorder="1" applyAlignment="1">
      <alignment vertical="center" wrapText="1"/>
    </xf>
    <xf numFmtId="0" fontId="13" fillId="0" borderId="16" xfId="0" applyFont="1" applyBorder="1" applyAlignment="1">
      <alignment vertical="center" wrapText="1"/>
    </xf>
    <xf numFmtId="0" fontId="31" fillId="0" borderId="0" xfId="0" applyFont="1" applyAlignment="1">
      <alignment horizontal="left" vertical="center" wrapText="1"/>
    </xf>
    <xf numFmtId="0" fontId="31" fillId="0" borderId="0" xfId="0" applyFont="1" applyAlignment="1">
      <alignment vertical="center" wrapText="1"/>
    </xf>
    <xf numFmtId="225" fontId="6" fillId="4" borderId="6" xfId="0" applyNumberFormat="1" applyFont="1" applyFill="1" applyBorder="1" applyAlignment="1">
      <alignment horizontal="center" vertical="center"/>
    </xf>
    <xf numFmtId="225" fontId="6" fillId="4" borderId="8" xfId="0" applyNumberFormat="1" applyFont="1" applyFill="1" applyBorder="1" applyAlignment="1">
      <alignment horizontal="center" vertical="center"/>
    </xf>
    <xf numFmtId="225" fontId="6" fillId="4" borderId="6" xfId="0" applyNumberFormat="1" applyFont="1" applyFill="1" applyBorder="1" applyAlignment="1">
      <alignment horizontal="center" vertical="center" wrapText="1"/>
    </xf>
    <xf numFmtId="225" fontId="6" fillId="4" borderId="8" xfId="0" applyNumberFormat="1"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134" fillId="0" borderId="26" xfId="0" applyFont="1" applyBorder="1" applyAlignment="1">
      <alignment horizontal="left" vertical="center"/>
    </xf>
    <xf numFmtId="0" fontId="135" fillId="7" borderId="0" xfId="0" applyFont="1" applyFill="1" applyAlignment="1">
      <alignment horizontal="left" vertical="center" wrapText="1"/>
    </xf>
    <xf numFmtId="0" fontId="4" fillId="7" borderId="0" xfId="0" applyFont="1" applyFill="1" applyAlignment="1">
      <alignment horizontal="left" vertical="center" wrapText="1"/>
    </xf>
    <xf numFmtId="0" fontId="4" fillId="7" borderId="26" xfId="0" applyFont="1" applyFill="1" applyBorder="1" applyAlignment="1">
      <alignment horizontal="left" vertical="center" wrapText="1"/>
    </xf>
    <xf numFmtId="0" fontId="4" fillId="12" borderId="0" xfId="0" applyFont="1" applyFill="1" applyAlignment="1">
      <alignment horizontal="left" vertical="center"/>
    </xf>
    <xf numFmtId="0" fontId="134" fillId="0" borderId="7" xfId="0" applyFont="1" applyBorder="1" applyAlignment="1">
      <alignment horizontal="left" vertical="center" wrapText="1"/>
    </xf>
    <xf numFmtId="0" fontId="6" fillId="4" borderId="7"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16" xfId="0" applyFont="1" applyFill="1" applyBorder="1" applyAlignment="1">
      <alignment horizontal="center" vertical="center"/>
    </xf>
    <xf numFmtId="0" fontId="134" fillId="0" borderId="0" xfId="0" applyFont="1" applyAlignment="1">
      <alignment horizontal="left" vertical="center" wrapText="1"/>
    </xf>
    <xf numFmtId="0" fontId="6" fillId="4" borderId="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0" borderId="0" xfId="0" applyFont="1" applyAlignment="1">
      <alignment horizontal="center" vertical="center" wrapText="1"/>
    </xf>
    <xf numFmtId="0" fontId="12" fillId="0" borderId="0" xfId="0" applyFont="1" applyAlignment="1">
      <alignment vertical="center" wrapText="1"/>
    </xf>
    <xf numFmtId="0" fontId="15" fillId="0" borderId="6"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6" xfId="0" applyFont="1" applyBorder="1">
      <alignment vertical="center"/>
    </xf>
    <xf numFmtId="0" fontId="15" fillId="0" borderId="8" xfId="0" applyFont="1" applyBorder="1">
      <alignment vertical="center"/>
    </xf>
    <xf numFmtId="0" fontId="4" fillId="4" borderId="6" xfId="0" applyFont="1" applyFill="1" applyBorder="1" applyAlignment="1">
      <alignment horizontal="center" vertical="center"/>
    </xf>
    <xf numFmtId="0" fontId="4" fillId="4" borderId="8" xfId="0" applyFont="1" applyFill="1" applyBorder="1" applyAlignment="1">
      <alignment horizontal="center" vertical="center"/>
    </xf>
    <xf numFmtId="0" fontId="15" fillId="0" borderId="12" xfId="0" applyFont="1" applyBorder="1" applyAlignment="1">
      <alignment vertical="center" wrapText="1"/>
    </xf>
    <xf numFmtId="0" fontId="15" fillId="0" borderId="16" xfId="0" applyFont="1" applyBorder="1" applyAlignment="1">
      <alignment vertical="center" wrapText="1"/>
    </xf>
    <xf numFmtId="0" fontId="15" fillId="0" borderId="6" xfId="0" applyFont="1" applyBorder="1" applyAlignment="1">
      <alignment vertical="center" shrinkToFit="1"/>
    </xf>
    <xf numFmtId="0" fontId="15" fillId="0" borderId="8" xfId="0" applyFont="1" applyBorder="1" applyAlignment="1">
      <alignment vertical="center" shrinkToFit="1"/>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4" xfId="0" applyFont="1" applyBorder="1" applyAlignment="1">
      <alignment horizontal="left" vertical="center"/>
    </xf>
    <xf numFmtId="0" fontId="15" fillId="0" borderId="15" xfId="0" applyFont="1" applyBorder="1" applyAlignment="1">
      <alignment horizontal="left" vertical="center"/>
    </xf>
    <xf numFmtId="0" fontId="15" fillId="0" borderId="12" xfId="0" applyFont="1" applyBorder="1" applyAlignment="1">
      <alignment horizontal="left" vertical="center"/>
    </xf>
    <xf numFmtId="0" fontId="15" fillId="0" borderId="16" xfId="0" applyFont="1" applyBorder="1" applyAlignment="1">
      <alignment horizontal="left" vertical="center"/>
    </xf>
    <xf numFmtId="0" fontId="15" fillId="0" borderId="12" xfId="0" applyFont="1" applyBorder="1" applyAlignment="1">
      <alignment horizontal="left" vertical="center" wrapText="1"/>
    </xf>
    <xf numFmtId="0" fontId="15" fillId="0" borderId="16" xfId="0" applyFont="1" applyBorder="1" applyAlignment="1">
      <alignment horizontal="left" vertical="center" wrapText="1"/>
    </xf>
    <xf numFmtId="0" fontId="60" fillId="0" borderId="0" xfId="0" applyFont="1" applyAlignment="1">
      <alignment horizontal="left" vertical="top" wrapText="1"/>
    </xf>
    <xf numFmtId="0" fontId="61" fillId="0" borderId="0" xfId="0" applyFont="1" applyAlignment="1">
      <alignment horizontal="justify" vertical="center"/>
    </xf>
    <xf numFmtId="208" fontId="59" fillId="17" borderId="0" xfId="2" applyNumberFormat="1" applyFont="1" applyFill="1" applyAlignment="1">
      <alignment horizontal="right"/>
    </xf>
    <xf numFmtId="0" fontId="61" fillId="0" borderId="0" xfId="0" applyFont="1" applyAlignment="1">
      <alignment horizontal="center" vertical="center"/>
    </xf>
    <xf numFmtId="0" fontId="60" fillId="0" borderId="0" xfId="0" applyFont="1" applyAlignment="1">
      <alignment horizontal="left" vertical="center" wrapText="1"/>
    </xf>
    <xf numFmtId="0" fontId="60" fillId="0" borderId="5" xfId="7" applyFont="1" applyBorder="1">
      <alignment vertical="center"/>
    </xf>
    <xf numFmtId="0" fontId="60" fillId="3" borderId="0" xfId="7" applyFont="1" applyFill="1" applyAlignment="1" applyProtection="1">
      <alignment vertical="top" wrapText="1"/>
      <protection locked="0"/>
    </xf>
    <xf numFmtId="0" fontId="71" fillId="0" borderId="0" xfId="7" applyFont="1" applyAlignment="1">
      <alignment horizontal="left" vertical="center" wrapText="1"/>
    </xf>
    <xf numFmtId="0" fontId="60" fillId="3" borderId="5" xfId="7" applyFont="1" applyFill="1" applyBorder="1" applyAlignment="1" applyProtection="1">
      <alignment horizontal="center" vertical="center"/>
      <protection locked="0"/>
    </xf>
    <xf numFmtId="0" fontId="68" fillId="0" borderId="5" xfId="7" applyFont="1" applyBorder="1" applyAlignment="1">
      <alignment vertical="center" wrapText="1"/>
    </xf>
    <xf numFmtId="0" fontId="60" fillId="0" borderId="0" xfId="7" applyFont="1" applyAlignment="1">
      <alignment horizontal="center" vertical="center"/>
    </xf>
    <xf numFmtId="209" fontId="60" fillId="17" borderId="0" xfId="7" applyNumberFormat="1" applyFont="1" applyFill="1" applyAlignment="1">
      <alignment horizontal="right" vertical="center"/>
    </xf>
    <xf numFmtId="0" fontId="59" fillId="3" borderId="0" xfId="7" applyFont="1" applyFill="1" applyAlignment="1" applyProtection="1">
      <alignment vertical="top" wrapText="1"/>
      <protection locked="0"/>
    </xf>
    <xf numFmtId="0" fontId="60" fillId="0" borderId="10" xfId="7" applyFont="1" applyBorder="1">
      <alignment vertical="center"/>
    </xf>
    <xf numFmtId="0" fontId="60" fillId="0" borderId="17" xfId="7" applyFont="1" applyBorder="1">
      <alignment vertical="center"/>
    </xf>
    <xf numFmtId="0" fontId="60" fillId="0" borderId="11" xfId="7" applyFont="1" applyBorder="1">
      <alignment vertical="center"/>
    </xf>
    <xf numFmtId="0" fontId="60" fillId="17" borderId="0" xfId="7" applyFont="1" applyFill="1" applyAlignment="1">
      <alignment horizontal="right" vertical="center"/>
    </xf>
    <xf numFmtId="0" fontId="19" fillId="4" borderId="10" xfId="0" applyFont="1" applyFill="1" applyBorder="1" applyAlignment="1">
      <alignment horizontal="center" vertical="center" wrapText="1" shrinkToFit="1"/>
    </xf>
    <xf numFmtId="0" fontId="19" fillId="4" borderId="17" xfId="0" applyFont="1" applyFill="1" applyBorder="1" applyAlignment="1">
      <alignment horizontal="center" vertical="center" wrapText="1" shrinkToFit="1"/>
    </xf>
    <xf numFmtId="0" fontId="19" fillId="4" borderId="11" xfId="0" applyFont="1" applyFill="1" applyBorder="1" applyAlignment="1">
      <alignment horizontal="center" vertical="center" wrapText="1" shrinkToFit="1"/>
    </xf>
    <xf numFmtId="0" fontId="19" fillId="4" borderId="14" xfId="0" applyFont="1" applyFill="1" applyBorder="1" applyAlignment="1">
      <alignment horizontal="center" vertical="center" wrapText="1" shrinkToFit="1"/>
    </xf>
    <xf numFmtId="0" fontId="19" fillId="4" borderId="26" xfId="0" applyFont="1" applyFill="1" applyBorder="1" applyAlignment="1">
      <alignment horizontal="center" vertical="center" wrapText="1" shrinkToFit="1"/>
    </xf>
    <xf numFmtId="0" fontId="19" fillId="4" borderId="15" xfId="0" applyFont="1" applyFill="1" applyBorder="1" applyAlignment="1">
      <alignment horizontal="center" vertical="center" wrapText="1" shrinkToFit="1"/>
    </xf>
    <xf numFmtId="187" fontId="17" fillId="3" borderId="12" xfId="1" applyNumberFormat="1" applyFont="1" applyFill="1" applyBorder="1" applyAlignment="1" applyProtection="1">
      <alignment horizontal="right" vertical="center" shrinkToFit="1"/>
    </xf>
    <xf numFmtId="187" fontId="126" fillId="3" borderId="12" xfId="1" applyNumberFormat="1" applyFont="1" applyFill="1" applyBorder="1" applyAlignment="1" applyProtection="1">
      <alignment horizontal="right" vertical="center" shrinkToFit="1"/>
    </xf>
    <xf numFmtId="189" fontId="17" fillId="3" borderId="16" xfId="1" applyNumberFormat="1" applyFont="1" applyFill="1" applyBorder="1" applyAlignment="1" applyProtection="1">
      <alignment horizontal="right" vertical="center" shrinkToFit="1"/>
      <protection locked="0"/>
    </xf>
    <xf numFmtId="189" fontId="126" fillId="3" borderId="16" xfId="1" applyNumberFormat="1" applyFont="1" applyFill="1" applyBorder="1" applyAlignment="1" applyProtection="1">
      <alignment horizontal="right" vertical="center" shrinkToFit="1"/>
      <protection locked="0"/>
    </xf>
    <xf numFmtId="0" fontId="10" fillId="0" borderId="0" xfId="0" applyFont="1" applyAlignment="1">
      <alignment horizontal="left" vertical="center" wrapText="1" shrinkToFit="1"/>
    </xf>
    <xf numFmtId="0" fontId="10" fillId="0" borderId="0" xfId="0" applyFont="1" applyAlignment="1">
      <alignment horizontal="left" vertical="top" wrapText="1" indent="1"/>
    </xf>
    <xf numFmtId="0" fontId="6" fillId="4" borderId="5" xfId="0" applyFont="1" applyFill="1" applyBorder="1" applyAlignment="1">
      <alignment horizontal="center" vertical="center" wrapText="1"/>
    </xf>
    <xf numFmtId="181" fontId="17" fillId="3" borderId="16" xfId="1" applyNumberFormat="1" applyFont="1" applyFill="1" applyBorder="1" applyAlignment="1" applyProtection="1">
      <alignment horizontal="right" vertical="center" shrinkToFit="1"/>
      <protection locked="0"/>
    </xf>
    <xf numFmtId="180" fontId="6" fillId="3" borderId="13" xfId="0" applyNumberFormat="1" applyFont="1" applyFill="1" applyBorder="1" applyAlignment="1">
      <alignment horizontal="center" vertical="center"/>
    </xf>
    <xf numFmtId="180" fontId="6" fillId="3" borderId="0" xfId="0" applyNumberFormat="1" applyFont="1" applyFill="1" applyAlignment="1">
      <alignment horizontal="center" vertical="center"/>
    </xf>
    <xf numFmtId="180" fontId="6" fillId="3" borderId="20" xfId="0" applyNumberFormat="1" applyFont="1" applyFill="1" applyBorder="1" applyAlignment="1">
      <alignment horizontal="center" vertical="center"/>
    </xf>
    <xf numFmtId="0" fontId="13" fillId="4" borderId="12" xfId="0" applyFont="1" applyFill="1" applyBorder="1" applyAlignment="1">
      <alignment horizontal="center" vertical="center" wrapText="1" shrinkToFit="1"/>
    </xf>
    <xf numFmtId="0" fontId="13" fillId="4" borderId="16" xfId="0" applyFont="1" applyFill="1" applyBorder="1" applyAlignment="1">
      <alignment horizontal="center" vertical="center" wrapText="1" shrinkToFit="1"/>
    </xf>
    <xf numFmtId="0" fontId="13" fillId="4" borderId="10" xfId="0" applyFont="1" applyFill="1" applyBorder="1" applyAlignment="1">
      <alignment vertical="center" wrapText="1"/>
    </xf>
    <xf numFmtId="0" fontId="13" fillId="4" borderId="14" xfId="0" applyFont="1" applyFill="1" applyBorder="1" applyAlignment="1">
      <alignment vertical="center" wrapText="1"/>
    </xf>
    <xf numFmtId="180" fontId="17" fillId="0" borderId="10" xfId="1" applyNumberFormat="1" applyFont="1" applyFill="1" applyBorder="1" applyAlignment="1" applyProtection="1">
      <alignment horizontal="right" vertical="center" shrinkToFit="1"/>
    </xf>
    <xf numFmtId="180" fontId="17" fillId="0" borderId="17" xfId="1" applyNumberFormat="1" applyFont="1" applyFill="1" applyBorder="1" applyAlignment="1" applyProtection="1">
      <alignment horizontal="right" vertical="center" shrinkToFit="1"/>
    </xf>
    <xf numFmtId="180" fontId="17" fillId="0" borderId="31" xfId="1" applyNumberFormat="1" applyFont="1" applyFill="1" applyBorder="1" applyAlignment="1" applyProtection="1">
      <alignment horizontal="right" vertical="center" shrinkToFit="1"/>
    </xf>
    <xf numFmtId="185" fontId="17" fillId="0" borderId="14" xfId="1" applyNumberFormat="1" applyFont="1" applyFill="1" applyBorder="1" applyAlignment="1" applyProtection="1">
      <alignment horizontal="right" vertical="center" shrinkToFit="1"/>
    </xf>
    <xf numFmtId="185" fontId="17" fillId="0" borderId="26" xfId="1" applyNumberFormat="1" applyFont="1" applyFill="1" applyBorder="1" applyAlignment="1" applyProtection="1">
      <alignment horizontal="right" vertical="center" shrinkToFit="1"/>
    </xf>
    <xf numFmtId="185" fontId="17" fillId="0" borderId="32" xfId="1" applyNumberFormat="1" applyFont="1" applyFill="1" applyBorder="1" applyAlignment="1" applyProtection="1">
      <alignment horizontal="right" vertical="center" shrinkToFit="1"/>
    </xf>
    <xf numFmtId="0" fontId="10" fillId="0" borderId="0" xfId="0" applyFont="1" applyAlignment="1">
      <alignment horizontal="left" vertical="top" wrapText="1"/>
    </xf>
    <xf numFmtId="0" fontId="6" fillId="4" borderId="10" xfId="0" applyFont="1" applyFill="1" applyBorder="1" applyAlignment="1">
      <alignment horizontal="center" vertical="center" wrapText="1" shrinkToFit="1"/>
    </xf>
    <xf numFmtId="0" fontId="6" fillId="4" borderId="17" xfId="0" applyFont="1" applyFill="1" applyBorder="1" applyAlignment="1">
      <alignment horizontal="center" vertical="center" wrapText="1" shrinkToFit="1"/>
    </xf>
    <xf numFmtId="0" fontId="6" fillId="4" borderId="11" xfId="0" applyFont="1" applyFill="1" applyBorder="1" applyAlignment="1">
      <alignment horizontal="center" vertical="center" wrapText="1" shrinkToFit="1"/>
    </xf>
    <xf numFmtId="0" fontId="6" fillId="4" borderId="13" xfId="0" applyFont="1" applyFill="1" applyBorder="1" applyAlignment="1">
      <alignment horizontal="center" vertical="center" wrapText="1" shrinkToFit="1"/>
    </xf>
    <xf numFmtId="0" fontId="6" fillId="4" borderId="0" xfId="0" applyFont="1" applyFill="1" applyAlignment="1">
      <alignment horizontal="center" vertical="center" wrapText="1" shrinkToFit="1"/>
    </xf>
    <xf numFmtId="0" fontId="6" fillId="4" borderId="20" xfId="0" applyFont="1" applyFill="1" applyBorder="1" applyAlignment="1">
      <alignment horizontal="center" vertical="center" wrapText="1" shrinkToFit="1"/>
    </xf>
    <xf numFmtId="187" fontId="18" fillId="3" borderId="12" xfId="1" applyNumberFormat="1" applyFont="1" applyFill="1" applyBorder="1" applyAlignment="1" applyProtection="1">
      <alignment horizontal="right" vertical="center" wrapText="1"/>
    </xf>
    <xf numFmtId="187" fontId="138" fillId="3" borderId="12" xfId="1" applyNumberFormat="1" applyFont="1" applyFill="1" applyBorder="1" applyAlignment="1" applyProtection="1">
      <alignment horizontal="right" vertical="center" wrapText="1"/>
    </xf>
    <xf numFmtId="189" fontId="17" fillId="3" borderId="15" xfId="1" applyNumberFormat="1" applyFont="1" applyFill="1" applyBorder="1" applyAlignment="1" applyProtection="1">
      <alignment horizontal="right" vertical="center" shrinkToFit="1"/>
      <protection locked="0"/>
    </xf>
    <xf numFmtId="0" fontId="35" fillId="4" borderId="6" xfId="0" applyFont="1" applyFill="1" applyBorder="1" applyAlignment="1">
      <alignment horizontal="center" vertical="center"/>
    </xf>
    <xf numFmtId="0" fontId="35" fillId="4" borderId="8" xfId="0" applyFont="1" applyFill="1" applyBorder="1" applyAlignment="1">
      <alignment horizontal="center" vertical="center"/>
    </xf>
    <xf numFmtId="0" fontId="6" fillId="4" borderId="17" xfId="0" applyFont="1" applyFill="1" applyBorder="1" applyAlignment="1">
      <alignment horizontal="center" vertical="center"/>
    </xf>
    <xf numFmtId="181" fontId="17" fillId="0" borderId="29" xfId="1" applyNumberFormat="1" applyFont="1" applyFill="1" applyBorder="1" applyAlignment="1" applyProtection="1">
      <alignment horizontal="right" vertical="center" shrinkToFit="1"/>
    </xf>
    <xf numFmtId="181" fontId="17" fillId="0" borderId="16" xfId="1" applyNumberFormat="1" applyFont="1" applyFill="1" applyBorder="1" applyAlignment="1" applyProtection="1">
      <alignment horizontal="right" vertical="center" shrinkToFit="1"/>
    </xf>
    <xf numFmtId="185" fontId="17" fillId="0" borderId="30" xfId="1" applyNumberFormat="1" applyFont="1" applyFill="1" applyBorder="1" applyAlignment="1" applyProtection="1">
      <alignment horizontal="right" vertical="center" shrinkToFit="1"/>
    </xf>
    <xf numFmtId="185" fontId="17" fillId="0" borderId="21" xfId="1" applyNumberFormat="1" applyFont="1" applyFill="1" applyBorder="1" applyAlignment="1" applyProtection="1">
      <alignment horizontal="right" vertical="center" shrinkToFit="1"/>
    </xf>
    <xf numFmtId="183" fontId="17" fillId="0" borderId="25" xfId="0" applyNumberFormat="1" applyFont="1" applyBorder="1" applyAlignment="1">
      <alignment horizontal="right" vertical="center" shrinkToFit="1"/>
    </xf>
    <xf numFmtId="183" fontId="17" fillId="0" borderId="22" xfId="0" applyNumberFormat="1" applyFont="1" applyBorder="1" applyAlignment="1">
      <alignment horizontal="right" vertical="center" shrinkToFit="1"/>
    </xf>
    <xf numFmtId="186" fontId="6" fillId="0" borderId="10" xfId="1" applyNumberFormat="1" applyFont="1" applyFill="1" applyBorder="1" applyAlignment="1" applyProtection="1">
      <alignment vertical="center" shrinkToFit="1"/>
    </xf>
    <xf numFmtId="186" fontId="6" fillId="0" borderId="14" xfId="1" applyNumberFormat="1" applyFont="1" applyFill="1" applyBorder="1" applyAlignment="1" applyProtection="1">
      <alignment vertical="center" shrinkToFit="1"/>
    </xf>
    <xf numFmtId="186" fontId="6" fillId="0" borderId="17" xfId="1" applyNumberFormat="1" applyFont="1" applyFill="1" applyBorder="1" applyAlignment="1" applyProtection="1">
      <alignment horizontal="center" vertical="center" shrinkToFit="1"/>
    </xf>
    <xf numFmtId="186" fontId="6" fillId="0" borderId="26" xfId="1" applyNumberFormat="1" applyFont="1" applyFill="1" applyBorder="1" applyAlignment="1" applyProtection="1">
      <alignment horizontal="center" vertical="center" shrinkToFit="1"/>
    </xf>
    <xf numFmtId="0" fontId="6" fillId="4" borderId="12" xfId="0" applyFont="1" applyFill="1" applyBorder="1" applyAlignment="1">
      <alignment horizontal="left" vertical="center" wrapText="1"/>
    </xf>
    <xf numFmtId="0" fontId="6" fillId="4" borderId="29" xfId="0" applyFont="1" applyFill="1" applyBorder="1" applyAlignment="1">
      <alignment horizontal="left" vertical="center" wrapText="1"/>
    </xf>
    <xf numFmtId="0" fontId="6" fillId="4" borderId="16" xfId="0" applyFont="1" applyFill="1" applyBorder="1" applyAlignment="1">
      <alignment horizontal="left" vertical="center" wrapText="1"/>
    </xf>
    <xf numFmtId="180" fontId="17" fillId="0" borderId="11" xfId="1" applyNumberFormat="1" applyFont="1" applyFill="1" applyBorder="1" applyAlignment="1" applyProtection="1">
      <alignment horizontal="right" vertical="center" shrinkToFit="1"/>
    </xf>
    <xf numFmtId="182" fontId="17" fillId="0" borderId="26" xfId="1" applyNumberFormat="1" applyFont="1" applyFill="1" applyBorder="1" applyAlignment="1" applyProtection="1">
      <alignment horizontal="right" vertical="center" shrinkToFit="1"/>
    </xf>
    <xf numFmtId="182" fontId="17" fillId="0" borderId="15" xfId="1" applyNumberFormat="1" applyFont="1" applyFill="1" applyBorder="1" applyAlignment="1" applyProtection="1">
      <alignment horizontal="right" vertical="center" shrinkToFit="1"/>
    </xf>
    <xf numFmtId="0" fontId="13" fillId="4" borderId="12" xfId="0" applyFont="1" applyFill="1" applyBorder="1" applyAlignment="1">
      <alignment vertical="center" wrapText="1"/>
    </xf>
    <xf numFmtId="0" fontId="13" fillId="4" borderId="16" xfId="0" applyFont="1" applyFill="1" applyBorder="1" applyAlignment="1">
      <alignment vertical="center" wrapText="1"/>
    </xf>
    <xf numFmtId="180" fontId="17" fillId="3" borderId="10" xfId="1" applyNumberFormat="1" applyFont="1" applyFill="1" applyBorder="1" applyAlignment="1" applyProtection="1">
      <alignment horizontal="right" vertical="center" shrinkToFit="1"/>
    </xf>
    <xf numFmtId="180" fontId="17" fillId="3" borderId="11" xfId="1" applyNumberFormat="1" applyFont="1" applyFill="1" applyBorder="1" applyAlignment="1" applyProtection="1">
      <alignment horizontal="right" vertical="center" shrinkToFit="1"/>
    </xf>
    <xf numFmtId="181" fontId="17" fillId="0" borderId="23" xfId="1" applyNumberFormat="1" applyFont="1" applyFill="1" applyBorder="1" applyAlignment="1" applyProtection="1">
      <alignment horizontal="center" vertical="center" shrinkToFit="1"/>
    </xf>
    <xf numFmtId="181" fontId="17" fillId="0" borderId="24" xfId="1" applyNumberFormat="1" applyFont="1" applyFill="1" applyBorder="1" applyAlignment="1" applyProtection="1">
      <alignment horizontal="center" vertical="center" shrinkToFit="1"/>
    </xf>
    <xf numFmtId="181" fontId="17" fillId="0" borderId="27" xfId="1" applyNumberFormat="1" applyFont="1" applyFill="1" applyBorder="1" applyAlignment="1" applyProtection="1">
      <alignment horizontal="center" vertical="center" shrinkToFit="1"/>
    </xf>
    <xf numFmtId="181" fontId="17" fillId="0" borderId="28" xfId="1" applyNumberFormat="1" applyFont="1" applyFill="1" applyBorder="1" applyAlignment="1" applyProtection="1">
      <alignment horizontal="center" vertical="center" shrinkToFit="1"/>
    </xf>
    <xf numFmtId="182" fontId="17" fillId="3" borderId="26" xfId="1" applyNumberFormat="1" applyFont="1" applyFill="1" applyBorder="1" applyAlignment="1" applyProtection="1">
      <alignment horizontal="right" vertical="center" shrinkToFit="1"/>
      <protection locked="0"/>
    </xf>
    <xf numFmtId="182" fontId="17" fillId="3" borderId="15" xfId="1" applyNumberFormat="1" applyFont="1" applyFill="1" applyBorder="1" applyAlignment="1" applyProtection="1">
      <alignment horizontal="right" vertical="center" shrinkToFit="1"/>
      <protection locked="0"/>
    </xf>
    <xf numFmtId="0" fontId="16" fillId="4" borderId="10" xfId="0" applyFont="1" applyFill="1" applyBorder="1" applyAlignment="1">
      <alignment horizontal="left" wrapText="1"/>
    </xf>
    <xf numFmtId="0" fontId="16" fillId="4" borderId="11" xfId="0" applyFont="1" applyFill="1" applyBorder="1" applyAlignment="1">
      <alignment horizontal="left" wrapText="1"/>
    </xf>
    <xf numFmtId="0" fontId="16" fillId="4" borderId="13" xfId="0" applyFont="1" applyFill="1" applyBorder="1" applyAlignment="1">
      <alignment horizontal="left" wrapText="1"/>
    </xf>
    <xf numFmtId="0" fontId="16" fillId="4" borderId="20" xfId="0" applyFont="1" applyFill="1" applyBorder="1" applyAlignment="1">
      <alignment horizontal="left" wrapText="1"/>
    </xf>
    <xf numFmtId="0" fontId="127" fillId="4" borderId="18" xfId="0" applyFont="1" applyFill="1" applyBorder="1" applyAlignment="1">
      <alignment horizontal="center" vertical="center" wrapText="1"/>
    </xf>
    <xf numFmtId="0" fontId="127" fillId="4" borderId="21"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3" fillId="4" borderId="10" xfId="0" applyFont="1" applyFill="1" applyBorder="1" applyAlignment="1">
      <alignment vertical="center" wrapText="1" shrinkToFit="1"/>
    </xf>
    <xf numFmtId="0" fontId="13" fillId="4" borderId="11" xfId="0" applyFont="1" applyFill="1" applyBorder="1" applyAlignment="1">
      <alignment vertical="center" wrapText="1" shrinkToFit="1"/>
    </xf>
    <xf numFmtId="0" fontId="13" fillId="4" borderId="14" xfId="0" applyFont="1" applyFill="1" applyBorder="1" applyAlignment="1">
      <alignment vertical="center" wrapText="1" shrinkToFit="1"/>
    </xf>
    <xf numFmtId="0" fontId="13" fillId="4" borderId="15" xfId="0" applyFont="1" applyFill="1" applyBorder="1" applyAlignment="1">
      <alignment vertical="center" wrapText="1" shrinkToFit="1"/>
    </xf>
    <xf numFmtId="0" fontId="15" fillId="0" borderId="10" xfId="0" applyFont="1" applyBorder="1" applyAlignment="1">
      <alignment horizontal="center" vertical="center" shrinkToFit="1"/>
    </xf>
    <xf numFmtId="0" fontId="15" fillId="0" borderId="11" xfId="0" applyFont="1" applyBorder="1" applyAlignment="1">
      <alignment horizontal="center" vertical="center" shrinkToFit="1"/>
    </xf>
    <xf numFmtId="178" fontId="15" fillId="0" borderId="10" xfId="0" applyNumberFormat="1" applyFont="1" applyBorder="1" applyAlignment="1">
      <alignment horizontal="center" vertical="center" shrinkToFit="1"/>
    </xf>
    <xf numFmtId="178" fontId="15" fillId="0" borderId="11" xfId="0" applyNumberFormat="1"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15" xfId="0" applyFont="1" applyBorder="1" applyAlignment="1">
      <alignment horizontal="center" vertical="center" shrinkToFit="1"/>
    </xf>
    <xf numFmtId="178" fontId="15" fillId="0" borderId="14" xfId="0" applyNumberFormat="1" applyFont="1" applyBorder="1" applyAlignment="1">
      <alignment horizontal="center" vertical="center" shrinkToFit="1"/>
    </xf>
    <xf numFmtId="178" fontId="15" fillId="0" borderId="15" xfId="0" applyNumberFormat="1" applyFont="1" applyBorder="1" applyAlignment="1">
      <alignment horizontal="center" vertical="center" shrinkToFit="1"/>
    </xf>
    <xf numFmtId="0" fontId="15" fillId="3" borderId="10" xfId="0" applyFont="1" applyFill="1" applyBorder="1" applyAlignment="1">
      <alignment horizontal="center" vertical="center" shrinkToFit="1"/>
    </xf>
    <xf numFmtId="0" fontId="15" fillId="3" borderId="11" xfId="0" applyFont="1" applyFill="1" applyBorder="1" applyAlignment="1">
      <alignment horizontal="center" vertical="center" shrinkToFit="1"/>
    </xf>
    <xf numFmtId="178" fontId="15" fillId="3" borderId="10" xfId="0" applyNumberFormat="1" applyFont="1" applyFill="1" applyBorder="1" applyAlignment="1">
      <alignment horizontal="center" vertical="center" shrinkToFit="1"/>
    </xf>
    <xf numFmtId="178" fontId="15" fillId="3" borderId="11" xfId="0" applyNumberFormat="1" applyFont="1" applyFill="1" applyBorder="1" applyAlignment="1">
      <alignment horizontal="center" vertical="center" shrinkToFit="1"/>
    </xf>
    <xf numFmtId="238" fontId="15" fillId="3" borderId="14" xfId="0" applyNumberFormat="1" applyFont="1" applyFill="1" applyBorder="1" applyAlignment="1" applyProtection="1">
      <alignment horizontal="center" vertical="center" shrinkToFit="1"/>
      <protection locked="0"/>
    </xf>
    <xf numFmtId="238" fontId="15" fillId="3" borderId="15" xfId="0" applyNumberFormat="1" applyFont="1" applyFill="1" applyBorder="1" applyAlignment="1" applyProtection="1">
      <alignment horizontal="center" vertical="center" shrinkToFit="1"/>
      <protection locked="0"/>
    </xf>
    <xf numFmtId="178" fontId="15" fillId="3" borderId="14" xfId="0" applyNumberFormat="1" applyFont="1" applyFill="1" applyBorder="1" applyAlignment="1" applyProtection="1">
      <alignment horizontal="center" vertical="center" shrinkToFit="1"/>
      <protection locked="0"/>
    </xf>
    <xf numFmtId="178" fontId="15" fillId="3" borderId="15" xfId="0" applyNumberFormat="1" applyFont="1" applyFill="1" applyBorder="1" applyAlignment="1" applyProtection="1">
      <alignment horizontal="center" vertical="center" shrinkToFit="1"/>
      <protection locked="0"/>
    </xf>
    <xf numFmtId="0" fontId="16" fillId="3" borderId="10" xfId="0" applyFont="1" applyFill="1" applyBorder="1" applyAlignment="1">
      <alignment horizontal="center" vertical="center" shrinkToFit="1"/>
    </xf>
    <xf numFmtId="0" fontId="16" fillId="3" borderId="11" xfId="0" applyFont="1" applyFill="1" applyBorder="1" applyAlignment="1">
      <alignment horizontal="center" vertical="center" shrinkToFit="1"/>
    </xf>
    <xf numFmtId="178" fontId="16" fillId="3" borderId="10" xfId="0" applyNumberFormat="1" applyFont="1" applyFill="1" applyBorder="1" applyAlignment="1">
      <alignment horizontal="center" vertical="center" shrinkToFit="1"/>
    </xf>
    <xf numFmtId="178" fontId="16" fillId="3" borderId="11" xfId="0" applyNumberFormat="1" applyFont="1" applyFill="1" applyBorder="1" applyAlignment="1">
      <alignment horizontal="center" vertical="center" shrinkToFit="1"/>
    </xf>
    <xf numFmtId="0" fontId="7" fillId="0" borderId="6" xfId="0" applyFont="1" applyBorder="1" applyAlignment="1">
      <alignment vertical="center" shrinkToFit="1"/>
    </xf>
    <xf numFmtId="0" fontId="7" fillId="0" borderId="7" xfId="0" applyFont="1" applyBorder="1" applyAlignment="1">
      <alignment vertical="center" shrinkToFit="1"/>
    </xf>
    <xf numFmtId="0" fontId="7" fillId="0" borderId="8" xfId="0" applyFont="1" applyBorder="1" applyAlignment="1">
      <alignment vertical="center" shrinkToFit="1"/>
    </xf>
    <xf numFmtId="0" fontId="13" fillId="4" borderId="6" xfId="0" applyFont="1" applyFill="1" applyBorder="1">
      <alignment vertical="center"/>
    </xf>
    <xf numFmtId="0" fontId="13" fillId="4" borderId="8" xfId="0" applyFont="1" applyFill="1" applyBorder="1">
      <alignment vertical="center"/>
    </xf>
    <xf numFmtId="0" fontId="14" fillId="4" borderId="6" xfId="0" applyFont="1" applyFill="1" applyBorder="1" applyAlignment="1">
      <alignment horizontal="center" vertical="center" shrinkToFit="1"/>
    </xf>
    <xf numFmtId="0" fontId="14" fillId="4" borderId="8" xfId="0" applyFont="1" applyFill="1" applyBorder="1" applyAlignment="1">
      <alignment horizontal="center" vertical="center" shrinkToFit="1"/>
    </xf>
    <xf numFmtId="0" fontId="14" fillId="4" borderId="6"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4" fillId="0" borderId="0" xfId="0" applyFont="1" applyAlignment="1">
      <alignment horizontal="center" vertical="center" shrinkToFit="1"/>
    </xf>
    <xf numFmtId="0" fontId="4" fillId="17" borderId="1" xfId="0" applyFont="1" applyFill="1" applyBorder="1" applyAlignment="1">
      <alignment horizontal="center" vertical="center"/>
    </xf>
    <xf numFmtId="0" fontId="4" fillId="17" borderId="2" xfId="0" applyFont="1" applyFill="1" applyBorder="1" applyAlignment="1">
      <alignment horizontal="center" vertical="center"/>
    </xf>
    <xf numFmtId="0" fontId="4" fillId="17" borderId="3" xfId="0" applyFont="1" applyFill="1" applyBorder="1" applyAlignment="1">
      <alignment horizontal="center" vertical="center"/>
    </xf>
    <xf numFmtId="0" fontId="4" fillId="0" borderId="0" xfId="0" applyFont="1" applyAlignment="1">
      <alignment horizontal="lef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6" fillId="0" borderId="0" xfId="0" applyFont="1" applyAlignment="1">
      <alignment horizontal="center" vertical="center" shrinkToFit="1"/>
    </xf>
    <xf numFmtId="0" fontId="6" fillId="3" borderId="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3" xfId="0" applyFont="1" applyFill="1" applyBorder="1" applyAlignment="1" applyProtection="1">
      <alignment horizontal="center" vertical="center" shrinkToFit="1"/>
      <protection locked="0"/>
    </xf>
    <xf numFmtId="58" fontId="4" fillId="17" borderId="0" xfId="0" applyNumberFormat="1" applyFont="1" applyFill="1" applyAlignment="1">
      <alignment horizontal="right" vertical="center"/>
    </xf>
    <xf numFmtId="0" fontId="4" fillId="17" borderId="0" xfId="0" applyFont="1" applyFill="1" applyAlignment="1">
      <alignment horizontal="righ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6" fillId="4" borderId="5" xfId="0" applyFont="1" applyFill="1" applyBorder="1" applyAlignment="1">
      <alignment horizontal="center" vertical="center" shrinkToFit="1"/>
    </xf>
    <xf numFmtId="0" fontId="170" fillId="0" borderId="0" xfId="0" applyFont="1" applyAlignment="1">
      <alignment horizontal="right" vertical="top" wrapText="1"/>
    </xf>
    <xf numFmtId="0" fontId="170" fillId="0" borderId="203" xfId="0" applyFont="1" applyBorder="1" applyAlignment="1">
      <alignment horizontal="right" vertical="center" wrapText="1"/>
    </xf>
    <xf numFmtId="0" fontId="170" fillId="0" borderId="204" xfId="0" applyFont="1" applyBorder="1" applyAlignment="1">
      <alignment horizontal="right" vertical="center" wrapText="1"/>
    </xf>
    <xf numFmtId="0" fontId="170" fillId="0" borderId="188" xfId="0" applyFont="1" applyBorder="1" applyAlignment="1">
      <alignment horizontal="right" vertical="top" wrapText="1"/>
    </xf>
    <xf numFmtId="0" fontId="53" fillId="0" borderId="10" xfId="0" applyFont="1" applyBorder="1" applyAlignment="1">
      <alignment horizontal="left" vertical="top" wrapText="1"/>
    </xf>
    <xf numFmtId="0" fontId="53" fillId="0" borderId="17" xfId="0" applyFont="1" applyBorder="1" applyAlignment="1">
      <alignment horizontal="left" vertical="top" wrapText="1"/>
    </xf>
    <xf numFmtId="0" fontId="53" fillId="0" borderId="13" xfId="0" applyFont="1" applyBorder="1" applyAlignment="1">
      <alignment horizontal="left" vertical="top" wrapText="1"/>
    </xf>
    <xf numFmtId="0" fontId="53" fillId="0" borderId="0" xfId="0" applyFont="1" applyAlignment="1">
      <alignment horizontal="left" vertical="top" wrapText="1"/>
    </xf>
    <xf numFmtId="192" fontId="17" fillId="0" borderId="0" xfId="1" applyNumberFormat="1" applyFont="1" applyFill="1" applyBorder="1" applyAlignment="1">
      <alignment horizontal="right" vertical="center" wrapText="1" shrinkToFit="1"/>
    </xf>
    <xf numFmtId="3" fontId="17" fillId="0" borderId="0" xfId="1" applyNumberFormat="1" applyFont="1" applyFill="1" applyBorder="1" applyAlignment="1">
      <alignment horizontal="right" vertical="center" shrinkToFit="1"/>
    </xf>
    <xf numFmtId="200" fontId="35" fillId="3" borderId="6" xfId="0" applyNumberFormat="1" applyFont="1" applyFill="1" applyBorder="1" applyAlignment="1" applyProtection="1">
      <alignment horizontal="center" vertical="center"/>
      <protection locked="0"/>
    </xf>
    <xf numFmtId="200" fontId="35" fillId="3" borderId="7" xfId="0" applyNumberFormat="1" applyFont="1" applyFill="1" applyBorder="1" applyAlignment="1" applyProtection="1">
      <alignment horizontal="center" vertical="center"/>
      <protection locked="0"/>
    </xf>
    <xf numFmtId="0" fontId="10" fillId="3" borderId="6" xfId="0" applyFont="1" applyFill="1" applyBorder="1" applyAlignment="1" applyProtection="1">
      <alignment vertical="center" shrinkToFit="1"/>
      <protection locked="0"/>
    </xf>
    <xf numFmtId="0" fontId="10" fillId="3" borderId="7" xfId="0" applyFont="1" applyFill="1" applyBorder="1" applyAlignment="1" applyProtection="1">
      <alignment vertical="center" shrinkToFit="1"/>
      <protection locked="0"/>
    </xf>
    <xf numFmtId="0" fontId="10" fillId="3" borderId="8" xfId="0" applyFont="1" applyFill="1" applyBorder="1" applyAlignment="1" applyProtection="1">
      <alignment vertical="center" shrinkToFit="1"/>
      <protection locked="0"/>
    </xf>
    <xf numFmtId="192" fontId="17" fillId="6" borderId="10" xfId="1" applyNumberFormat="1" applyFont="1" applyFill="1" applyBorder="1" applyAlignment="1" applyProtection="1">
      <alignment horizontal="right" vertical="center" shrinkToFit="1"/>
    </xf>
    <xf numFmtId="192" fontId="17" fillId="6" borderId="17" xfId="1" applyNumberFormat="1" applyFont="1" applyFill="1" applyBorder="1" applyAlignment="1" applyProtection="1">
      <alignment horizontal="right" vertical="center" shrinkToFit="1"/>
    </xf>
    <xf numFmtId="184" fontId="17" fillId="2" borderId="29" xfId="0" applyNumberFormat="1" applyFont="1" applyFill="1" applyBorder="1" applyAlignment="1">
      <alignment vertical="center" wrapText="1" shrinkToFit="1"/>
    </xf>
    <xf numFmtId="0" fontId="53" fillId="0" borderId="203" xfId="0" applyFont="1" applyBorder="1" applyAlignment="1">
      <alignment vertical="center" wrapText="1"/>
    </xf>
    <xf numFmtId="0" fontId="53" fillId="0" borderId="204" xfId="0" applyFont="1" applyBorder="1" applyAlignment="1">
      <alignment vertical="center" wrapText="1"/>
    </xf>
    <xf numFmtId="200" fontId="35" fillId="3" borderId="6" xfId="0" applyNumberFormat="1" applyFont="1" applyFill="1" applyBorder="1" applyAlignment="1" applyProtection="1">
      <alignment horizontal="center" vertical="center" wrapText="1"/>
      <protection locked="0"/>
    </xf>
    <xf numFmtId="200" fontId="35" fillId="3" borderId="7" xfId="0" applyNumberFormat="1" applyFont="1" applyFill="1" applyBorder="1" applyAlignment="1" applyProtection="1">
      <alignment horizontal="center" vertical="center" wrapText="1"/>
      <protection locked="0"/>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35" fillId="0" borderId="6" xfId="0" applyFont="1" applyBorder="1" applyAlignment="1">
      <alignment vertical="center" shrinkToFit="1"/>
    </xf>
    <xf numFmtId="0" fontId="35" fillId="0" borderId="7" xfId="0" applyFont="1" applyBorder="1" applyAlignment="1">
      <alignment vertical="center" shrinkToFit="1"/>
    </xf>
    <xf numFmtId="0" fontId="35" fillId="0" borderId="8" xfId="0" applyFont="1" applyBorder="1" applyAlignment="1">
      <alignment vertical="center" shrinkToFit="1"/>
    </xf>
    <xf numFmtId="0" fontId="54" fillId="0" borderId="5" xfId="0" applyFont="1" applyBorder="1" applyAlignment="1" applyProtection="1">
      <alignment horizontal="center" vertical="center"/>
      <protection locked="0"/>
    </xf>
    <xf numFmtId="0" fontId="43" fillId="0" borderId="0" xfId="0" applyFont="1" applyAlignment="1">
      <alignment vertical="top" wrapText="1"/>
    </xf>
    <xf numFmtId="0" fontId="35" fillId="4" borderId="7" xfId="0" applyFont="1" applyFill="1" applyBorder="1" applyAlignment="1">
      <alignment horizontal="center" vertical="center"/>
    </xf>
    <xf numFmtId="0" fontId="35" fillId="4" borderId="10" xfId="0" applyFont="1" applyFill="1" applyBorder="1" applyAlignment="1">
      <alignment horizontal="center" vertical="center"/>
    </xf>
    <xf numFmtId="0" fontId="35" fillId="4" borderId="17" xfId="0" applyFont="1" applyFill="1" applyBorder="1" applyAlignment="1">
      <alignment horizontal="center" vertical="center"/>
    </xf>
    <xf numFmtId="0" fontId="35" fillId="4" borderId="11" xfId="0" applyFont="1" applyFill="1" applyBorder="1" applyAlignment="1">
      <alignment horizontal="center" vertical="center"/>
    </xf>
    <xf numFmtId="0" fontId="53" fillId="0" borderId="53" xfId="0" applyFont="1" applyBorder="1" applyAlignment="1">
      <alignment vertical="top" wrapText="1"/>
    </xf>
    <xf numFmtId="0" fontId="10" fillId="0" borderId="6" xfId="0" applyFont="1" applyBorder="1" applyAlignment="1" applyProtection="1">
      <alignment vertical="center" wrapText="1"/>
      <protection locked="0"/>
    </xf>
    <xf numFmtId="0" fontId="10" fillId="0" borderId="7" xfId="0" applyFont="1" applyBorder="1" applyAlignment="1" applyProtection="1">
      <alignment vertical="center" wrapText="1"/>
      <protection locked="0"/>
    </xf>
    <xf numFmtId="0" fontId="10" fillId="0" borderId="8" xfId="0" applyFont="1" applyBorder="1" applyAlignment="1" applyProtection="1">
      <alignment vertical="center" wrapText="1"/>
      <protection locked="0"/>
    </xf>
    <xf numFmtId="0" fontId="20" fillId="0" borderId="13" xfId="0" applyFont="1" applyBorder="1" applyAlignment="1">
      <alignment horizontal="center" vertical="center" wrapText="1"/>
    </xf>
    <xf numFmtId="0" fontId="20" fillId="0" borderId="0" xfId="0" applyFont="1" applyAlignment="1">
      <alignment horizontal="center" vertical="center" wrapText="1"/>
    </xf>
    <xf numFmtId="0" fontId="20" fillId="0" borderId="20" xfId="0" applyFont="1" applyBorder="1" applyAlignment="1">
      <alignment horizontal="center" vertical="center" wrapText="1"/>
    </xf>
    <xf numFmtId="0" fontId="6" fillId="0" borderId="6" xfId="0" applyFont="1" applyBorder="1" applyAlignment="1">
      <alignment vertical="center" shrinkToFit="1"/>
    </xf>
    <xf numFmtId="0" fontId="6" fillId="0" borderId="7" xfId="0" applyFont="1" applyBorder="1" applyAlignment="1">
      <alignment vertical="center" shrinkToFit="1"/>
    </xf>
    <xf numFmtId="0" fontId="6" fillId="0" borderId="8" xfId="0" applyFont="1" applyBorder="1" applyAlignment="1">
      <alignment vertical="center" shrinkToFit="1"/>
    </xf>
    <xf numFmtId="0" fontId="6" fillId="4" borderId="17"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53" fillId="0" borderId="53" xfId="0" applyFont="1" applyBorder="1" applyAlignment="1">
      <alignment horizontal="left" vertical="top" wrapText="1"/>
    </xf>
    <xf numFmtId="0" fontId="43" fillId="0" borderId="48" xfId="0" applyFont="1" applyBorder="1" applyAlignment="1">
      <alignment vertical="center" wrapText="1"/>
    </xf>
    <xf numFmtId="0" fontId="53" fillId="0" borderId="0" xfId="0" applyFont="1" applyAlignment="1">
      <alignment horizontal="left" vertical="center" shrinkToFit="1"/>
    </xf>
    <xf numFmtId="0" fontId="53" fillId="0" borderId="20" xfId="0" applyFont="1" applyBorder="1" applyAlignment="1">
      <alignment horizontal="left" vertical="center" shrinkToFit="1"/>
    </xf>
    <xf numFmtId="0" fontId="53" fillId="0" borderId="13" xfId="0" applyFont="1" applyBorder="1" applyAlignment="1">
      <alignment horizontal="right" vertical="center" wrapText="1"/>
    </xf>
    <xf numFmtId="0" fontId="53" fillId="0" borderId="0" xfId="0" applyFont="1" applyAlignment="1">
      <alignment horizontal="right" vertical="center" wrapText="1"/>
    </xf>
    <xf numFmtId="0" fontId="53" fillId="0" borderId="20" xfId="0" applyFont="1" applyBorder="1" applyAlignment="1">
      <alignment horizontal="right" vertical="center" wrapText="1"/>
    </xf>
    <xf numFmtId="0" fontId="35" fillId="3" borderId="6" xfId="0" applyFont="1" applyFill="1" applyBorder="1" applyProtection="1">
      <alignment vertical="center"/>
      <protection locked="0"/>
    </xf>
    <xf numFmtId="0" fontId="35" fillId="3" borderId="7" xfId="0" applyFont="1" applyFill="1" applyBorder="1" applyProtection="1">
      <alignment vertical="center"/>
      <protection locked="0"/>
    </xf>
    <xf numFmtId="0" fontId="35" fillId="3" borderId="8" xfId="0" applyFont="1" applyFill="1" applyBorder="1" applyProtection="1">
      <alignment vertical="center"/>
      <protection locked="0"/>
    </xf>
    <xf numFmtId="0" fontId="30" fillId="0" borderId="13" xfId="0" applyFont="1" applyBorder="1" applyAlignment="1">
      <alignment vertical="center" wrapText="1"/>
    </xf>
    <xf numFmtId="0" fontId="30" fillId="0" borderId="0" xfId="0" applyFont="1" applyAlignment="1">
      <alignment vertical="center" wrapText="1"/>
    </xf>
    <xf numFmtId="0" fontId="30" fillId="6" borderId="13" xfId="0" applyFont="1" applyFill="1" applyBorder="1" applyAlignment="1">
      <alignment vertical="center" wrapText="1"/>
    </xf>
    <xf numFmtId="0" fontId="30" fillId="6" borderId="0" xfId="0" applyFont="1" applyFill="1" applyAlignment="1">
      <alignment vertical="center" wrapText="1"/>
    </xf>
    <xf numFmtId="0" fontId="6" fillId="4" borderId="5" xfId="0" applyFont="1" applyFill="1" applyBorder="1" applyAlignment="1">
      <alignment horizontal="center" vertical="center"/>
    </xf>
    <xf numFmtId="0" fontId="6" fillId="4" borderId="16" xfId="0" applyFont="1" applyFill="1" applyBorder="1" applyAlignment="1">
      <alignment horizontal="center" vertical="center" textRotation="255"/>
    </xf>
    <xf numFmtId="0" fontId="6" fillId="4" borderId="5" xfId="0" applyFont="1" applyFill="1" applyBorder="1" applyAlignment="1">
      <alignment horizontal="center" vertical="center" textRotation="255"/>
    </xf>
    <xf numFmtId="0" fontId="28" fillId="0" borderId="6" xfId="0" applyFont="1" applyBorder="1" applyAlignment="1">
      <alignment horizontal="center" vertical="center" wrapText="1"/>
    </xf>
    <xf numFmtId="0" fontId="28" fillId="0" borderId="8" xfId="0" applyFont="1" applyBorder="1" applyAlignment="1">
      <alignment horizontal="center" vertical="center" wrapText="1"/>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20" xfId="0" applyFont="1" applyBorder="1" applyAlignment="1">
      <alignment horizontal="center" vertical="center" textRotation="255"/>
    </xf>
    <xf numFmtId="0" fontId="35" fillId="4" borderId="5" xfId="0" applyFont="1" applyFill="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wrapText="1"/>
    </xf>
    <xf numFmtId="236" fontId="17" fillId="3" borderId="6" xfId="1" applyNumberFormat="1" applyFont="1" applyFill="1" applyBorder="1" applyAlignment="1" applyProtection="1">
      <alignment horizontal="right" vertical="center" wrapText="1"/>
      <protection locked="0"/>
    </xf>
    <xf numFmtId="236" fontId="17" fillId="3" borderId="7" xfId="1" applyNumberFormat="1" applyFont="1" applyFill="1" applyBorder="1" applyAlignment="1" applyProtection="1">
      <alignment horizontal="right" vertical="center" wrapText="1"/>
      <protection locked="0"/>
    </xf>
    <xf numFmtId="236" fontId="17" fillId="3" borderId="8" xfId="1" applyNumberFormat="1" applyFont="1" applyFill="1" applyBorder="1" applyAlignment="1" applyProtection="1">
      <alignment horizontal="right" vertical="center" wrapText="1"/>
      <protection locked="0"/>
    </xf>
    <xf numFmtId="0" fontId="28" fillId="0" borderId="0" xfId="0" applyFont="1" applyAlignment="1">
      <alignment horizontal="right" vertical="center" wrapText="1"/>
    </xf>
    <xf numFmtId="0" fontId="28" fillId="0" borderId="20" xfId="0" applyFont="1" applyBorder="1" applyAlignment="1">
      <alignment horizontal="right" vertical="center" wrapText="1"/>
    </xf>
    <xf numFmtId="0" fontId="124" fillId="0" borderId="13" xfId="0" applyFont="1" applyBorder="1" applyAlignment="1">
      <alignment vertical="center" wrapText="1"/>
    </xf>
    <xf numFmtId="0" fontId="124" fillId="0" borderId="0" xfId="0" applyFont="1" applyAlignment="1">
      <alignment vertical="center" wrapText="1"/>
    </xf>
    <xf numFmtId="192" fontId="17" fillId="0" borderId="0" xfId="1" applyNumberFormat="1" applyFont="1" applyFill="1" applyBorder="1" applyAlignment="1">
      <alignment horizontal="right" vertical="center" shrinkToFit="1"/>
    </xf>
    <xf numFmtId="0" fontId="10" fillId="0" borderId="0" xfId="0" applyFont="1" applyAlignment="1">
      <alignment horizontal="center" vertical="center" wrapText="1"/>
    </xf>
    <xf numFmtId="0" fontId="20" fillId="0" borderId="200" xfId="0" applyFont="1" applyBorder="1" applyAlignment="1">
      <alignment horizontal="left" vertical="center" wrapText="1"/>
    </xf>
    <xf numFmtId="0" fontId="20" fillId="0" borderId="201" xfId="0" applyFont="1" applyBorder="1" applyAlignment="1">
      <alignment horizontal="left" vertical="center" wrapText="1"/>
    </xf>
    <xf numFmtId="0" fontId="20" fillId="0" borderId="202" xfId="0" applyFont="1" applyBorder="1" applyAlignment="1">
      <alignment horizontal="left" vertical="center" wrapText="1"/>
    </xf>
    <xf numFmtId="0" fontId="20" fillId="0" borderId="188" xfId="0" applyFont="1" applyBorder="1" applyAlignment="1">
      <alignment horizontal="left" vertical="center" wrapText="1"/>
    </xf>
    <xf numFmtId="0" fontId="20" fillId="0" borderId="0" xfId="0" applyFont="1" applyAlignment="1">
      <alignment horizontal="left" vertical="center" wrapText="1"/>
    </xf>
    <xf numFmtId="0" fontId="20" fillId="0" borderId="189" xfId="0" applyFont="1" applyBorder="1" applyAlignment="1">
      <alignment horizontal="left" vertical="center" wrapText="1"/>
    </xf>
    <xf numFmtId="181" fontId="17" fillId="3" borderId="6" xfId="1" applyNumberFormat="1" applyFont="1" applyFill="1" applyBorder="1" applyAlignment="1" applyProtection="1">
      <alignment horizontal="right" vertical="center" shrinkToFit="1"/>
      <protection locked="0"/>
    </xf>
    <xf numFmtId="181" fontId="17" fillId="3" borderId="8" xfId="1" applyNumberFormat="1" applyFont="1" applyFill="1" applyBorder="1" applyAlignment="1" applyProtection="1">
      <alignment horizontal="right" vertical="center" shrinkToFit="1"/>
      <protection locked="0"/>
    </xf>
    <xf numFmtId="0" fontId="53" fillId="0" borderId="0" xfId="0" applyFont="1" applyAlignment="1">
      <alignment vertical="top" wrapText="1"/>
    </xf>
    <xf numFmtId="234" fontId="126" fillId="0" borderId="5" xfId="0" applyNumberFormat="1" applyFont="1" applyBorder="1" applyProtection="1">
      <alignment vertical="center"/>
      <protection locked="0"/>
    </xf>
    <xf numFmtId="0" fontId="87" fillId="5" borderId="6" xfId="0" applyFont="1" applyFill="1" applyBorder="1" applyAlignment="1">
      <alignment horizontal="center" vertical="center" wrapText="1"/>
    </xf>
    <xf numFmtId="0" fontId="87" fillId="5" borderId="7" xfId="0" applyFont="1" applyFill="1" applyBorder="1" applyAlignment="1">
      <alignment horizontal="center" vertical="center" wrapText="1"/>
    </xf>
    <xf numFmtId="0" fontId="87" fillId="5" borderId="8" xfId="0" applyFont="1" applyFill="1" applyBorder="1" applyAlignment="1">
      <alignment horizontal="center" vertical="center" wrapText="1"/>
    </xf>
    <xf numFmtId="0" fontId="53" fillId="0" borderId="0" xfId="0" applyFont="1" applyAlignment="1">
      <alignment vertical="center" wrapText="1"/>
    </xf>
    <xf numFmtId="0" fontId="53" fillId="0" borderId="20" xfId="0" applyFont="1" applyBorder="1" applyAlignment="1">
      <alignment vertical="center" wrapText="1"/>
    </xf>
    <xf numFmtId="0" fontId="43" fillId="0" borderId="0" xfId="0" applyFont="1" applyAlignment="1">
      <alignment horizontal="left" vertical="center" wrapText="1"/>
    </xf>
    <xf numFmtId="0" fontId="127" fillId="0" borderId="13" xfId="0" applyFont="1" applyBorder="1" applyAlignment="1">
      <alignment horizontal="left" vertical="center" wrapText="1"/>
    </xf>
    <xf numFmtId="0" fontId="127" fillId="0" borderId="0" xfId="0" applyFont="1" applyAlignment="1">
      <alignment horizontal="left" vertical="center" wrapText="1"/>
    </xf>
    <xf numFmtId="0" fontId="35" fillId="0" borderId="0" xfId="0" applyFont="1" applyAlignment="1">
      <alignment horizontal="left" vertical="center" wrapText="1"/>
    </xf>
    <xf numFmtId="0" fontId="14" fillId="0" borderId="13" xfId="0" applyFont="1" applyBorder="1" applyAlignment="1">
      <alignment horizontal="left" vertical="center" wrapText="1"/>
    </xf>
    <xf numFmtId="0" fontId="14" fillId="0" borderId="0" xfId="0" applyFont="1" applyAlignment="1">
      <alignment horizontal="left" vertical="center" wrapText="1"/>
    </xf>
    <xf numFmtId="0" fontId="24" fillId="5" borderId="10" xfId="0" applyFont="1" applyFill="1" applyBorder="1" applyAlignment="1">
      <alignment horizontal="center" vertical="center"/>
    </xf>
    <xf numFmtId="0" fontId="24" fillId="5" borderId="17" xfId="0" applyFont="1" applyFill="1" applyBorder="1" applyAlignment="1">
      <alignment horizontal="center" vertical="center"/>
    </xf>
    <xf numFmtId="0" fontId="10" fillId="0" borderId="97" xfId="0" applyFont="1" applyBorder="1" applyAlignment="1">
      <alignment vertical="center" wrapText="1"/>
    </xf>
    <xf numFmtId="0" fontId="35" fillId="4" borderId="10" xfId="0" applyFont="1" applyFill="1" applyBorder="1" applyAlignment="1">
      <alignment horizontal="center" vertical="center" wrapText="1"/>
    </xf>
    <xf numFmtId="0" fontId="35" fillId="4" borderId="17" xfId="0" applyFont="1" applyFill="1" applyBorder="1" applyAlignment="1">
      <alignment horizontal="center" vertical="center" wrapText="1"/>
    </xf>
    <xf numFmtId="0" fontId="35" fillId="4" borderId="11" xfId="0" applyFont="1" applyFill="1" applyBorder="1" applyAlignment="1">
      <alignment horizontal="center" vertical="center" wrapText="1"/>
    </xf>
    <xf numFmtId="0" fontId="54" fillId="0" borderId="6" xfId="0" applyFont="1" applyBorder="1" applyAlignment="1" applyProtection="1">
      <alignment horizontal="center" vertical="center"/>
      <protection locked="0"/>
    </xf>
    <xf numFmtId="0" fontId="54" fillId="0" borderId="7" xfId="0" applyFont="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4" fillId="5" borderId="6"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5" borderId="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16" xfId="0" applyFont="1" applyFill="1" applyBorder="1" applyAlignment="1">
      <alignment horizontal="center" vertical="center" wrapText="1"/>
    </xf>
    <xf numFmtId="194" fontId="17" fillId="2" borderId="13" xfId="1" applyNumberFormat="1" applyFont="1" applyFill="1" applyBorder="1" applyAlignment="1" applyProtection="1">
      <alignment horizontal="right" vertical="center" shrinkToFit="1"/>
    </xf>
    <xf numFmtId="194" fontId="17" fillId="2" borderId="0" xfId="1" applyNumberFormat="1" applyFont="1" applyFill="1" applyBorder="1" applyAlignment="1" applyProtection="1">
      <alignment horizontal="right" vertical="center" shrinkToFit="1"/>
    </xf>
    <xf numFmtId="195" fontId="25" fillId="0" borderId="33" xfId="1" applyNumberFormat="1" applyFont="1" applyFill="1" applyBorder="1" applyAlignment="1" applyProtection="1">
      <alignment horizontal="left" vertical="center" shrinkToFit="1"/>
    </xf>
    <xf numFmtId="195" fontId="25" fillId="0" borderId="34" xfId="1" applyNumberFormat="1" applyFont="1" applyFill="1" applyBorder="1" applyAlignment="1" applyProtection="1">
      <alignment horizontal="left" vertical="center" shrinkToFit="1"/>
    </xf>
    <xf numFmtId="195" fontId="25" fillId="0" borderId="35" xfId="1" applyNumberFormat="1" applyFont="1" applyFill="1" applyBorder="1" applyAlignment="1" applyProtection="1">
      <alignment horizontal="left" vertical="center" shrinkToFit="1"/>
    </xf>
    <xf numFmtId="195" fontId="25" fillId="0" borderId="27" xfId="1" applyNumberFormat="1" applyFont="1" applyFill="1" applyBorder="1" applyAlignment="1" applyProtection="1">
      <alignment horizontal="left" vertical="center" shrinkToFit="1"/>
    </xf>
    <xf numFmtId="195" fontId="25" fillId="0" borderId="36" xfId="1" applyNumberFormat="1" applyFont="1" applyFill="1" applyBorder="1" applyAlignment="1" applyProtection="1">
      <alignment horizontal="left" vertical="center" shrinkToFit="1"/>
    </xf>
    <xf numFmtId="195" fontId="25" fillId="0" borderId="28" xfId="1" applyNumberFormat="1" applyFont="1" applyFill="1" applyBorder="1" applyAlignment="1" applyProtection="1">
      <alignment horizontal="left" vertical="center" shrinkToFit="1"/>
    </xf>
    <xf numFmtId="184" fontId="17" fillId="2" borderId="10" xfId="1" applyNumberFormat="1" applyFont="1" applyFill="1" applyBorder="1" applyAlignment="1" applyProtection="1">
      <alignment horizontal="right" vertical="center" shrinkToFit="1"/>
    </xf>
    <xf numFmtId="184" fontId="17" fillId="2" borderId="17" xfId="1" applyNumberFormat="1" applyFont="1" applyFill="1" applyBorder="1" applyAlignment="1" applyProtection="1">
      <alignment horizontal="right" vertical="center" shrinkToFit="1"/>
    </xf>
    <xf numFmtId="184" fontId="17" fillId="2" borderId="11" xfId="1" applyNumberFormat="1" applyFont="1" applyFill="1" applyBorder="1" applyAlignment="1" applyProtection="1">
      <alignment horizontal="right" vertical="center" shrinkToFit="1"/>
    </xf>
    <xf numFmtId="182" fontId="17" fillId="2" borderId="14" xfId="1" applyNumberFormat="1" applyFont="1" applyFill="1" applyBorder="1" applyAlignment="1" applyProtection="1">
      <alignment horizontal="right" vertical="center" shrinkToFit="1"/>
    </xf>
    <xf numFmtId="182" fontId="17" fillId="2" borderId="26" xfId="1" applyNumberFormat="1" applyFont="1" applyFill="1" applyBorder="1" applyAlignment="1" applyProtection="1">
      <alignment horizontal="right" vertical="center" shrinkToFit="1"/>
    </xf>
    <xf numFmtId="0" fontId="20" fillId="0" borderId="10" xfId="0" applyFont="1" applyBorder="1" applyAlignment="1">
      <alignment horizontal="left" vertical="center" wrapText="1"/>
    </xf>
    <xf numFmtId="0" fontId="20" fillId="0" borderId="17" xfId="0" applyFont="1" applyBorder="1" applyAlignment="1">
      <alignment horizontal="left" vertical="center" wrapText="1"/>
    </xf>
    <xf numFmtId="0" fontId="20" fillId="0" borderId="11" xfId="0" applyFont="1" applyBorder="1" applyAlignment="1">
      <alignment horizontal="left" vertical="center" wrapText="1"/>
    </xf>
    <xf numFmtId="0" fontId="20" fillId="0" borderId="13" xfId="0" applyFont="1" applyBorder="1" applyAlignment="1">
      <alignment horizontal="left" vertical="center" wrapText="1"/>
    </xf>
    <xf numFmtId="0" fontId="20" fillId="0" borderId="20" xfId="0" applyFont="1" applyBorder="1" applyAlignment="1">
      <alignment horizontal="left" vertical="center" wrapText="1"/>
    </xf>
    <xf numFmtId="0" fontId="6" fillId="0" borderId="14" xfId="0" applyFont="1" applyBorder="1" applyAlignment="1">
      <alignment horizontal="center" vertical="center" textRotation="255"/>
    </xf>
    <xf numFmtId="0" fontId="6" fillId="0" borderId="15" xfId="0" applyFont="1" applyBorder="1" applyAlignment="1">
      <alignment horizontal="center" vertical="center" textRotation="255"/>
    </xf>
    <xf numFmtId="0" fontId="19" fillId="0" borderId="5" xfId="0" applyFont="1" applyBorder="1" applyAlignment="1">
      <alignment horizontal="center" vertical="center" shrinkToFit="1"/>
    </xf>
    <xf numFmtId="183" fontId="17" fillId="6" borderId="6" xfId="0" applyNumberFormat="1" applyFont="1" applyFill="1" applyBorder="1" applyAlignment="1" applyProtection="1">
      <alignment horizontal="center" vertical="center" shrinkToFit="1"/>
      <protection locked="0"/>
    </xf>
    <xf numFmtId="183" fontId="17" fillId="6" borderId="7" xfId="0" applyNumberFormat="1" applyFont="1" applyFill="1" applyBorder="1" applyAlignment="1" applyProtection="1">
      <alignment horizontal="center" vertical="center" shrinkToFit="1"/>
      <protection locked="0"/>
    </xf>
    <xf numFmtId="183" fontId="17" fillId="6" borderId="8" xfId="0" applyNumberFormat="1" applyFont="1" applyFill="1" applyBorder="1" applyAlignment="1" applyProtection="1">
      <alignment horizontal="center" vertical="center" shrinkToFit="1"/>
      <protection locked="0"/>
    </xf>
    <xf numFmtId="0" fontId="20" fillId="0" borderId="0" xfId="0" applyFont="1" applyAlignment="1">
      <alignment vertical="center" wrapText="1"/>
    </xf>
    <xf numFmtId="0" fontId="28" fillId="4" borderId="10" xfId="0" applyFont="1" applyFill="1" applyBorder="1" applyAlignment="1">
      <alignment vertical="center" wrapText="1"/>
    </xf>
    <xf numFmtId="0" fontId="28" fillId="4" borderId="11" xfId="0" applyFont="1" applyFill="1" applyBorder="1" applyAlignment="1">
      <alignment vertical="center" wrapText="1"/>
    </xf>
    <xf numFmtId="0" fontId="28" fillId="4" borderId="14" xfId="0" applyFont="1" applyFill="1" applyBorder="1" applyAlignment="1">
      <alignment vertical="center" wrapText="1"/>
    </xf>
    <xf numFmtId="0" fontId="28" fillId="4" borderId="15" xfId="0" applyFont="1" applyFill="1" applyBorder="1" applyAlignment="1">
      <alignment vertical="center" wrapText="1"/>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4" borderId="12" xfId="0" applyFont="1" applyFill="1" applyBorder="1" applyAlignment="1">
      <alignment horizontal="center" vertical="center" textRotation="255"/>
    </xf>
    <xf numFmtId="0" fontId="6" fillId="4" borderId="29" xfId="0" applyFont="1" applyFill="1" applyBorder="1" applyAlignment="1">
      <alignment horizontal="center" vertical="center" textRotation="255"/>
    </xf>
    <xf numFmtId="194" fontId="17" fillId="3" borderId="12" xfId="1" applyNumberFormat="1" applyFont="1" applyFill="1" applyBorder="1" applyAlignment="1" applyProtection="1">
      <alignment horizontal="right" vertical="center" shrinkToFit="1"/>
    </xf>
    <xf numFmtId="192" fontId="126" fillId="0" borderId="10" xfId="1" applyNumberFormat="1" applyFont="1" applyFill="1" applyBorder="1" applyAlignment="1">
      <alignment horizontal="right" vertical="center" shrinkToFit="1"/>
    </xf>
    <xf numFmtId="192" fontId="126" fillId="0" borderId="17" xfId="1" applyNumberFormat="1" applyFont="1" applyFill="1" applyBorder="1" applyAlignment="1">
      <alignment horizontal="right" vertical="center" shrinkToFit="1"/>
    </xf>
    <xf numFmtId="184" fontId="17" fillId="2" borderId="12" xfId="0" applyNumberFormat="1" applyFont="1" applyFill="1" applyBorder="1" applyAlignment="1">
      <alignment vertical="center" shrinkToFit="1"/>
    </xf>
    <xf numFmtId="182" fontId="17" fillId="3" borderId="13" xfId="1" applyNumberFormat="1" applyFont="1" applyFill="1" applyBorder="1" applyAlignment="1" applyProtection="1">
      <alignment horizontal="right" vertical="center" shrinkToFit="1"/>
      <protection locked="0"/>
    </xf>
    <xf numFmtId="182" fontId="17" fillId="3" borderId="0" xfId="1" applyNumberFormat="1" applyFont="1" applyFill="1" applyBorder="1" applyAlignment="1" applyProtection="1">
      <alignment horizontal="right" vertical="center" shrinkToFit="1"/>
      <protection locked="0"/>
    </xf>
    <xf numFmtId="182" fontId="17" fillId="3" borderId="20" xfId="1" applyNumberFormat="1" applyFont="1" applyFill="1" applyBorder="1" applyAlignment="1" applyProtection="1">
      <alignment horizontal="right" vertical="center" shrinkToFit="1"/>
      <protection locked="0"/>
    </xf>
    <xf numFmtId="3" fontId="126" fillId="0" borderId="14" xfId="1" applyNumberFormat="1" applyFont="1" applyFill="1" applyBorder="1" applyAlignment="1">
      <alignment horizontal="right" vertical="center" shrinkToFit="1"/>
    </xf>
    <xf numFmtId="3" fontId="126" fillId="0" borderId="26" xfId="1" applyNumberFormat="1" applyFont="1" applyFill="1" applyBorder="1" applyAlignment="1">
      <alignment horizontal="right" vertical="center" shrinkToFit="1"/>
    </xf>
    <xf numFmtId="183" fontId="17" fillId="2" borderId="29" xfId="0" applyNumberFormat="1" applyFont="1" applyFill="1" applyBorder="1" applyAlignment="1">
      <alignment vertical="center" shrinkToFit="1"/>
    </xf>
    <xf numFmtId="183" fontId="17" fillId="2" borderId="14" xfId="0" applyNumberFormat="1" applyFont="1" applyFill="1" applyBorder="1" applyAlignment="1">
      <alignment vertical="center" shrinkToFit="1"/>
    </xf>
    <xf numFmtId="183" fontId="17" fillId="2" borderId="26" xfId="0" applyNumberFormat="1" applyFont="1" applyFill="1" applyBorder="1" applyAlignment="1">
      <alignment vertical="center" shrinkToFit="1"/>
    </xf>
    <xf numFmtId="183" fontId="17" fillId="2" borderId="15" xfId="0" applyNumberFormat="1" applyFont="1" applyFill="1" applyBorder="1" applyAlignment="1">
      <alignment vertical="center" shrinkToFit="1"/>
    </xf>
    <xf numFmtId="183" fontId="17" fillId="2" borderId="10" xfId="0" applyNumberFormat="1" applyFont="1" applyFill="1" applyBorder="1" applyAlignment="1">
      <alignment vertical="center" wrapText="1" shrinkToFit="1"/>
    </xf>
    <xf numFmtId="183" fontId="17" fillId="2" borderId="17" xfId="0" applyNumberFormat="1" applyFont="1" applyFill="1" applyBorder="1" applyAlignment="1">
      <alignment vertical="center" wrapText="1" shrinkToFit="1"/>
    </xf>
    <xf numFmtId="183" fontId="17" fillId="2" borderId="11" xfId="0" applyNumberFormat="1" applyFont="1" applyFill="1" applyBorder="1" applyAlignment="1">
      <alignment vertical="center" wrapText="1" shrinkToFit="1"/>
    </xf>
    <xf numFmtId="183" fontId="17" fillId="2" borderId="14" xfId="0" applyNumberFormat="1" applyFont="1" applyFill="1" applyBorder="1" applyAlignment="1">
      <alignment vertical="center" wrapText="1" shrinkToFit="1"/>
    </xf>
    <xf numFmtId="183" fontId="17" fillId="2" borderId="26" xfId="0" applyNumberFormat="1" applyFont="1" applyFill="1" applyBorder="1" applyAlignment="1">
      <alignment vertical="center" wrapText="1" shrinkToFit="1"/>
    </xf>
    <xf numFmtId="183" fontId="17" fillId="2" borderId="15" xfId="0" applyNumberFormat="1" applyFont="1" applyFill="1" applyBorder="1" applyAlignment="1">
      <alignment vertical="center" wrapText="1" shrinkToFit="1"/>
    </xf>
    <xf numFmtId="0" fontId="6" fillId="4" borderId="12" xfId="0" applyFont="1" applyFill="1" applyBorder="1" applyAlignment="1">
      <alignment horizontal="center" vertical="center" wrapText="1"/>
    </xf>
    <xf numFmtId="182" fontId="17" fillId="3" borderId="14" xfId="1" applyNumberFormat="1" applyFont="1" applyFill="1" applyBorder="1" applyAlignment="1" applyProtection="1">
      <alignment horizontal="right" vertical="center" shrinkToFit="1"/>
      <protection locked="0"/>
    </xf>
    <xf numFmtId="184" fontId="17" fillId="2" borderId="10" xfId="0" applyNumberFormat="1" applyFont="1" applyFill="1" applyBorder="1" applyAlignment="1">
      <alignment vertical="center" shrinkToFit="1"/>
    </xf>
    <xf numFmtId="184" fontId="17" fillId="2" borderId="17" xfId="0" applyNumberFormat="1" applyFont="1" applyFill="1" applyBorder="1" applyAlignment="1">
      <alignment vertical="center" shrinkToFit="1"/>
    </xf>
    <xf numFmtId="184" fontId="17" fillId="2" borderId="11" xfId="0" applyNumberFormat="1" applyFont="1" applyFill="1" applyBorder="1" applyAlignment="1">
      <alignment vertical="center" shrinkToFit="1"/>
    </xf>
    <xf numFmtId="0" fontId="9" fillId="0" borderId="0" xfId="0" applyFont="1" applyAlignment="1">
      <alignment horizontal="center" vertical="center"/>
    </xf>
    <xf numFmtId="0" fontId="12" fillId="0" borderId="0" xfId="0" applyFont="1" applyAlignment="1">
      <alignment horizontal="left" vertical="center"/>
    </xf>
    <xf numFmtId="180" fontId="18" fillId="3" borderId="12" xfId="1" applyNumberFormat="1" applyFont="1" applyFill="1" applyBorder="1" applyAlignment="1" applyProtection="1">
      <alignment horizontal="right" vertical="center" shrinkToFit="1"/>
    </xf>
    <xf numFmtId="185" fontId="17" fillId="3" borderId="16" xfId="1" applyNumberFormat="1" applyFont="1" applyFill="1" applyBorder="1" applyAlignment="1" applyProtection="1">
      <alignment horizontal="right" vertical="center" shrinkToFit="1"/>
      <protection locked="0"/>
    </xf>
    <xf numFmtId="3" fontId="17" fillId="6" borderId="14" xfId="1" applyNumberFormat="1" applyFont="1" applyFill="1" applyBorder="1" applyAlignment="1" applyProtection="1">
      <alignment horizontal="right" vertical="center" shrinkToFit="1"/>
    </xf>
    <xf numFmtId="3" fontId="17" fillId="6" borderId="26" xfId="1" applyNumberFormat="1" applyFont="1" applyFill="1" applyBorder="1" applyAlignment="1" applyProtection="1">
      <alignment horizontal="right" vertical="center" shrinkToFit="1"/>
    </xf>
    <xf numFmtId="183" fontId="17" fillId="2" borderId="16" xfId="0" applyNumberFormat="1" applyFont="1" applyFill="1" applyBorder="1" applyAlignment="1">
      <alignment vertical="center" shrinkToFit="1"/>
    </xf>
    <xf numFmtId="0" fontId="53" fillId="0" borderId="0" xfId="0" applyFont="1" applyAlignment="1">
      <alignment horizontal="left" vertical="center" wrapText="1"/>
    </xf>
    <xf numFmtId="0" fontId="20" fillId="0" borderId="0" xfId="0" applyFont="1" applyAlignment="1">
      <alignment vertical="top" wrapText="1"/>
    </xf>
    <xf numFmtId="180" fontId="17" fillId="3" borderId="37" xfId="1" applyNumberFormat="1" applyFont="1" applyFill="1" applyBorder="1" applyAlignment="1" applyProtection="1">
      <alignment horizontal="right" vertical="center" wrapText="1"/>
    </xf>
    <xf numFmtId="185" fontId="17" fillId="3" borderId="14" xfId="1" applyNumberFormat="1" applyFont="1" applyFill="1" applyBorder="1" applyAlignment="1" applyProtection="1">
      <alignment horizontal="right" shrinkToFit="1"/>
      <protection locked="0"/>
    </xf>
    <xf numFmtId="185" fontId="17" fillId="3" borderId="26" xfId="1" applyNumberFormat="1" applyFont="1" applyFill="1" applyBorder="1" applyAlignment="1" applyProtection="1">
      <alignment horizontal="right" shrinkToFit="1"/>
      <protection locked="0"/>
    </xf>
    <xf numFmtId="185" fontId="17" fillId="3" borderId="15" xfId="1" applyNumberFormat="1" applyFont="1" applyFill="1" applyBorder="1" applyAlignment="1" applyProtection="1">
      <alignment horizontal="right" shrinkToFit="1"/>
      <protection locked="0"/>
    </xf>
    <xf numFmtId="0" fontId="20" fillId="0" borderId="20" xfId="0" applyFont="1" applyBorder="1" applyAlignment="1">
      <alignment vertical="center" wrapText="1"/>
    </xf>
    <xf numFmtId="0" fontId="53" fillId="0" borderId="188" xfId="0" applyFont="1" applyBorder="1" applyAlignment="1">
      <alignment horizontal="left" vertical="center" wrapText="1"/>
    </xf>
    <xf numFmtId="0" fontId="141" fillId="0" borderId="0" xfId="0" applyFont="1" applyAlignment="1">
      <alignment horizontal="left" vertical="center" wrapText="1"/>
    </xf>
    <xf numFmtId="0" fontId="53" fillId="0" borderId="200" xfId="0" applyFont="1" applyBorder="1" applyAlignment="1">
      <alignment horizontal="left" vertical="top" wrapText="1"/>
    </xf>
    <xf numFmtId="0" fontId="53" fillId="0" borderId="201" xfId="0" applyFont="1" applyBorder="1" applyAlignment="1">
      <alignment horizontal="left" vertical="top" wrapText="1"/>
    </xf>
    <xf numFmtId="0" fontId="53" fillId="0" borderId="202" xfId="0" applyFont="1" applyBorder="1" applyAlignment="1">
      <alignment horizontal="left" vertical="top" wrapText="1"/>
    </xf>
    <xf numFmtId="0" fontId="53" fillId="0" borderId="188" xfId="0" applyFont="1" applyBorder="1" applyAlignment="1">
      <alignment horizontal="left" vertical="top" wrapText="1"/>
    </xf>
    <xf numFmtId="0" fontId="53" fillId="0" borderId="189" xfId="0" applyFont="1" applyBorder="1" applyAlignment="1">
      <alignment horizontal="left" vertical="top" wrapText="1"/>
    </xf>
    <xf numFmtId="0" fontId="53" fillId="0" borderId="189" xfId="0" applyFont="1" applyBorder="1" applyAlignment="1">
      <alignment vertical="center" wrapText="1"/>
    </xf>
    <xf numFmtId="182" fontId="17" fillId="2" borderId="10" xfId="1" applyNumberFormat="1" applyFont="1" applyFill="1" applyBorder="1" applyAlignment="1" applyProtection="1">
      <alignment horizontal="right" vertical="center" shrinkToFit="1"/>
    </xf>
    <xf numFmtId="182" fontId="17" fillId="2" borderId="17" xfId="1" applyNumberFormat="1" applyFont="1" applyFill="1" applyBorder="1" applyAlignment="1" applyProtection="1">
      <alignment horizontal="right" vertical="center" shrinkToFit="1"/>
    </xf>
    <xf numFmtId="182" fontId="17" fillId="2" borderId="11" xfId="1" applyNumberFormat="1" applyFont="1" applyFill="1" applyBorder="1" applyAlignment="1" applyProtection="1">
      <alignment horizontal="right" vertical="center" shrinkToFit="1"/>
    </xf>
    <xf numFmtId="182" fontId="17" fillId="2" borderId="15" xfId="1" applyNumberFormat="1" applyFont="1" applyFill="1" applyBorder="1" applyAlignment="1" applyProtection="1">
      <alignment horizontal="right" vertical="center" shrinkToFit="1"/>
    </xf>
    <xf numFmtId="0" fontId="169" fillId="0" borderId="26" xfId="0" applyFont="1" applyBorder="1" applyAlignment="1">
      <alignment horizontal="right" vertical="center" shrinkToFit="1"/>
    </xf>
    <xf numFmtId="0" fontId="172" fillId="0" borderId="204" xfId="0" applyFont="1" applyBorder="1" applyAlignment="1">
      <alignment horizontal="left" vertical="center" wrapText="1"/>
    </xf>
    <xf numFmtId="182" fontId="17" fillId="2" borderId="16" xfId="1" applyNumberFormat="1" applyFont="1" applyFill="1" applyBorder="1" applyAlignment="1" applyProtection="1">
      <alignment horizontal="right" vertical="center" shrinkToFit="1"/>
    </xf>
    <xf numFmtId="3" fontId="17" fillId="6" borderId="14" xfId="1" applyNumberFormat="1" applyFont="1" applyFill="1" applyBorder="1" applyAlignment="1" applyProtection="1">
      <alignment horizontal="right" vertical="center"/>
    </xf>
    <xf numFmtId="3" fontId="17" fillId="6" borderId="26" xfId="1" applyNumberFormat="1" applyFont="1" applyFill="1" applyBorder="1" applyAlignment="1" applyProtection="1">
      <alignment horizontal="right" vertical="center"/>
    </xf>
    <xf numFmtId="183" fontId="17" fillId="2" borderId="16" xfId="0" applyNumberFormat="1" applyFont="1" applyFill="1" applyBorder="1" applyAlignment="1">
      <alignment vertical="center" wrapText="1" shrinkToFit="1"/>
    </xf>
    <xf numFmtId="195" fontId="25" fillId="0" borderId="33" xfId="1" applyNumberFormat="1" applyFont="1" applyFill="1" applyBorder="1" applyAlignment="1" applyProtection="1">
      <alignment horizontal="left" vertical="center"/>
    </xf>
    <xf numFmtId="195" fontId="25" fillId="0" borderId="34" xfId="1" applyNumberFormat="1" applyFont="1" applyFill="1" applyBorder="1" applyAlignment="1" applyProtection="1">
      <alignment horizontal="left" vertical="center"/>
    </xf>
    <xf numFmtId="195" fontId="25" fillId="0" borderId="35" xfId="1" applyNumberFormat="1" applyFont="1" applyFill="1" applyBorder="1" applyAlignment="1" applyProtection="1">
      <alignment horizontal="left" vertical="center"/>
    </xf>
    <xf numFmtId="195" fontId="25" fillId="0" borderId="27" xfId="1" applyNumberFormat="1" applyFont="1" applyFill="1" applyBorder="1" applyAlignment="1" applyProtection="1">
      <alignment horizontal="left" vertical="center"/>
    </xf>
    <xf numFmtId="195" fontId="25" fillId="0" borderId="36" xfId="1" applyNumberFormat="1" applyFont="1" applyFill="1" applyBorder="1" applyAlignment="1" applyProtection="1">
      <alignment horizontal="left" vertical="center"/>
    </xf>
    <xf numFmtId="195" fontId="25" fillId="0" borderId="28" xfId="1" applyNumberFormat="1" applyFont="1" applyFill="1" applyBorder="1" applyAlignment="1" applyProtection="1">
      <alignment horizontal="left" vertical="center"/>
    </xf>
    <xf numFmtId="184" fontId="17" fillId="2" borderId="0" xfId="1" applyNumberFormat="1" applyFont="1" applyFill="1" applyBorder="1" applyAlignment="1" applyProtection="1">
      <alignment horizontal="right" vertical="center" shrinkToFit="1"/>
    </xf>
    <xf numFmtId="184" fontId="17" fillId="2" borderId="20" xfId="1" applyNumberFormat="1" applyFont="1" applyFill="1" applyBorder="1" applyAlignment="1" applyProtection="1">
      <alignment horizontal="right" vertical="center" shrinkToFit="1"/>
    </xf>
    <xf numFmtId="183" fontId="17" fillId="2" borderId="29" xfId="0" applyNumberFormat="1" applyFont="1" applyFill="1" applyBorder="1" applyAlignment="1">
      <alignment vertical="center" wrapText="1" shrinkToFit="1"/>
    </xf>
    <xf numFmtId="0" fontId="6" fillId="4" borderId="13" xfId="0" applyFont="1" applyFill="1" applyBorder="1" applyAlignment="1">
      <alignment horizontal="center" vertical="center" wrapText="1"/>
    </xf>
    <xf numFmtId="195" fontId="26" fillId="0" borderId="34" xfId="1" applyNumberFormat="1" applyFont="1" applyFill="1" applyBorder="1" applyAlignment="1" applyProtection="1">
      <alignment horizontal="left" vertical="center"/>
    </xf>
    <xf numFmtId="195" fontId="26" fillId="0" borderId="35" xfId="1" applyNumberFormat="1" applyFont="1" applyFill="1" applyBorder="1" applyAlignment="1" applyProtection="1">
      <alignment horizontal="left" vertical="center"/>
    </xf>
    <xf numFmtId="195" fontId="26" fillId="0" borderId="36" xfId="1" applyNumberFormat="1" applyFont="1" applyFill="1" applyBorder="1" applyAlignment="1" applyProtection="1">
      <alignment horizontal="left" vertical="center"/>
    </xf>
    <xf numFmtId="195" fontId="26" fillId="0" borderId="28" xfId="1" applyNumberFormat="1" applyFont="1" applyFill="1" applyBorder="1" applyAlignment="1" applyProtection="1">
      <alignment horizontal="left" vertical="center"/>
    </xf>
    <xf numFmtId="0" fontId="6" fillId="0" borderId="14" xfId="0" applyFont="1" applyBorder="1" applyAlignment="1">
      <alignment horizontal="center" vertical="center"/>
    </xf>
    <xf numFmtId="0" fontId="6" fillId="0" borderId="26" xfId="0" applyFont="1" applyBorder="1" applyAlignment="1">
      <alignment horizontal="center" vertical="center"/>
    </xf>
    <xf numFmtId="0" fontId="6" fillId="0" borderId="15" xfId="0" applyFont="1" applyBorder="1" applyAlignment="1">
      <alignment horizontal="center" vertical="center"/>
    </xf>
    <xf numFmtId="235" fontId="18" fillId="3" borderId="5" xfId="0" applyNumberFormat="1" applyFont="1" applyFill="1" applyBorder="1" applyAlignment="1" applyProtection="1">
      <alignment horizontal="right" vertical="center"/>
      <protection locked="0"/>
    </xf>
    <xf numFmtId="0" fontId="28" fillId="0" borderId="42" xfId="0" applyFont="1" applyBorder="1" applyAlignment="1">
      <alignment horizontal="right" vertical="center"/>
    </xf>
    <xf numFmtId="0" fontId="28" fillId="0" borderId="0" xfId="0" applyFont="1" applyAlignment="1">
      <alignment horizontal="right" vertical="center"/>
    </xf>
    <xf numFmtId="0" fontId="28" fillId="0" borderId="20" xfId="0" applyFont="1" applyBorder="1" applyAlignment="1">
      <alignment horizontal="right" vertical="center"/>
    </xf>
    <xf numFmtId="0" fontId="28" fillId="0" borderId="13" xfId="0" applyFont="1" applyBorder="1" applyAlignment="1">
      <alignment horizontal="right" vertical="center" wrapText="1"/>
    </xf>
    <xf numFmtId="0" fontId="6" fillId="4" borderId="26" xfId="0" applyFont="1" applyFill="1" applyBorder="1" applyAlignment="1">
      <alignment horizontal="center" vertical="center"/>
    </xf>
    <xf numFmtId="0" fontId="6" fillId="3" borderId="6"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8" xfId="0" applyFont="1" applyFill="1" applyBorder="1" applyAlignment="1" applyProtection="1">
      <alignment horizontal="left" vertical="center" shrinkToFit="1"/>
      <protection locked="0"/>
    </xf>
    <xf numFmtId="0" fontId="52" fillId="0" borderId="0" xfId="0" applyFont="1" applyAlignment="1">
      <alignment horizontal="left" vertical="center" wrapText="1"/>
    </xf>
    <xf numFmtId="0" fontId="20" fillId="0" borderId="13" xfId="0" applyFont="1" applyBorder="1" applyAlignment="1">
      <alignment vertical="center" wrapText="1"/>
    </xf>
    <xf numFmtId="0" fontId="20" fillId="0" borderId="13" xfId="0" applyFont="1" applyBorder="1" applyAlignment="1">
      <alignment horizontal="left" vertical="center" shrinkToFit="1"/>
    </xf>
    <xf numFmtId="0" fontId="20" fillId="0" borderId="0" xfId="0" applyFont="1" applyAlignment="1">
      <alignment horizontal="left" vertical="center" shrinkToFit="1"/>
    </xf>
    <xf numFmtId="0" fontId="20" fillId="0" borderId="20" xfId="0" applyFont="1" applyBorder="1" applyAlignment="1">
      <alignment horizontal="left" vertical="center" shrinkToFit="1"/>
    </xf>
    <xf numFmtId="0" fontId="10" fillId="0" borderId="13" xfId="0" quotePrefix="1" applyFont="1" applyBorder="1" applyAlignment="1">
      <alignment horizontal="left" vertical="center" shrinkToFit="1"/>
    </xf>
    <xf numFmtId="0" fontId="10" fillId="0" borderId="0" xfId="0" quotePrefix="1" applyFont="1" applyAlignment="1">
      <alignment horizontal="left" vertical="center" shrinkToFit="1"/>
    </xf>
    <xf numFmtId="0" fontId="6" fillId="4" borderId="10" xfId="0" applyFont="1" applyFill="1" applyBorder="1" applyAlignment="1">
      <alignment horizontal="center" vertical="center" textRotation="255" wrapText="1"/>
    </xf>
    <xf numFmtId="0" fontId="6" fillId="4" borderId="17" xfId="0" applyFont="1" applyFill="1" applyBorder="1" applyAlignment="1">
      <alignment horizontal="center" vertical="center" textRotation="255" wrapText="1"/>
    </xf>
    <xf numFmtId="0" fontId="6" fillId="4" borderId="13" xfId="0" applyFont="1" applyFill="1" applyBorder="1" applyAlignment="1">
      <alignment horizontal="center" vertical="center" textRotation="255" wrapText="1"/>
    </xf>
    <xf numFmtId="0" fontId="6" fillId="4" borderId="0" xfId="0" applyFont="1" applyFill="1" applyAlignment="1">
      <alignment horizontal="center" vertical="center" textRotation="255" wrapText="1"/>
    </xf>
    <xf numFmtId="0" fontId="6" fillId="4" borderId="14" xfId="0" applyFont="1" applyFill="1" applyBorder="1" applyAlignment="1">
      <alignment horizontal="center" vertical="center" textRotation="255" wrapText="1"/>
    </xf>
    <xf numFmtId="0" fontId="6" fillId="4" borderId="26" xfId="0" applyFont="1" applyFill="1" applyBorder="1" applyAlignment="1">
      <alignment horizontal="center" vertical="center" textRotation="255" wrapText="1"/>
    </xf>
    <xf numFmtId="0" fontId="35" fillId="19" borderId="6" xfId="0" applyFont="1" applyFill="1" applyBorder="1" applyProtection="1">
      <alignment vertical="center"/>
      <protection locked="0"/>
    </xf>
    <xf numFmtId="0" fontId="35" fillId="19" borderId="7" xfId="0" applyFont="1" applyFill="1" applyBorder="1" applyProtection="1">
      <alignment vertical="center"/>
      <protection locked="0"/>
    </xf>
    <xf numFmtId="0" fontId="35" fillId="19" borderId="8" xfId="0" applyFont="1" applyFill="1" applyBorder="1" applyProtection="1">
      <alignment vertical="center"/>
      <protection locked="0"/>
    </xf>
    <xf numFmtId="0" fontId="6" fillId="0" borderId="6" xfId="0" applyFont="1" applyBorder="1" applyAlignment="1">
      <alignment vertical="center" wrapText="1" shrinkToFit="1"/>
    </xf>
    <xf numFmtId="0" fontId="6" fillId="0" borderId="7" xfId="0" applyFont="1" applyBorder="1" applyAlignment="1">
      <alignment vertical="center" wrapText="1" shrinkToFit="1"/>
    </xf>
    <xf numFmtId="0" fontId="6" fillId="0" borderId="8" xfId="0" applyFont="1" applyBorder="1" applyAlignment="1">
      <alignment vertical="center" wrapText="1" shrinkToFit="1"/>
    </xf>
    <xf numFmtId="0" fontId="87" fillId="5" borderId="7" xfId="0" applyFont="1" applyFill="1" applyBorder="1" applyAlignment="1">
      <alignment horizontal="center" vertical="center"/>
    </xf>
    <xf numFmtId="0" fontId="87" fillId="5" borderId="8" xfId="0" applyFont="1" applyFill="1" applyBorder="1" applyAlignment="1">
      <alignment horizontal="center" vertical="center"/>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8" xfId="0" applyFont="1" applyBorder="1" applyAlignment="1">
      <alignment horizontal="left" vertical="center" wrapText="1"/>
    </xf>
    <xf numFmtId="0" fontId="28" fillId="0" borderId="6" xfId="0" applyFont="1" applyBorder="1" applyAlignment="1">
      <alignment vertical="center" wrapText="1"/>
    </xf>
    <xf numFmtId="0" fontId="28" fillId="0" borderId="7" xfId="0" applyFont="1" applyBorder="1" applyAlignment="1">
      <alignment vertical="center" wrapText="1"/>
    </xf>
    <xf numFmtId="0" fontId="28" fillId="0" borderId="8" xfId="0" applyFont="1" applyBorder="1" applyAlignment="1">
      <alignment vertical="center" wrapText="1"/>
    </xf>
    <xf numFmtId="0" fontId="6" fillId="0" borderId="10" xfId="0" applyFont="1" applyBorder="1" applyAlignment="1">
      <alignment vertical="center" textRotation="255" wrapText="1"/>
    </xf>
    <xf numFmtId="0" fontId="6" fillId="0" borderId="11" xfId="0" applyFont="1" applyBorder="1" applyAlignment="1">
      <alignment vertical="center" textRotation="255" wrapText="1"/>
    </xf>
    <xf numFmtId="0" fontId="6" fillId="0" borderId="13" xfId="0" applyFont="1" applyBorder="1" applyAlignment="1">
      <alignment vertical="center" textRotation="255" wrapText="1"/>
    </xf>
    <xf numFmtId="0" fontId="6" fillId="0" borderId="20" xfId="0" applyFont="1" applyBorder="1" applyAlignment="1">
      <alignment vertical="center" textRotation="255" wrapText="1"/>
    </xf>
    <xf numFmtId="0" fontId="35" fillId="0" borderId="195" xfId="0" applyFont="1" applyBorder="1" applyAlignment="1">
      <alignment vertical="center" wrapText="1"/>
    </xf>
    <xf numFmtId="0" fontId="143" fillId="0" borderId="196" xfId="0" applyFont="1" applyBorder="1" applyAlignment="1">
      <alignment vertical="center" wrapText="1"/>
    </xf>
    <xf numFmtId="0" fontId="143" fillId="0" borderId="197" xfId="0" applyFont="1" applyBorder="1" applyAlignment="1">
      <alignment vertical="center" wrapText="1"/>
    </xf>
    <xf numFmtId="202" fontId="7" fillId="3" borderId="6" xfId="0" applyNumberFormat="1" applyFont="1" applyFill="1" applyBorder="1" applyAlignment="1" applyProtection="1">
      <alignment horizontal="right" vertical="center" shrinkToFit="1"/>
      <protection locked="0"/>
    </xf>
    <xf numFmtId="202" fontId="7" fillId="3" borderId="8" xfId="0" applyNumberFormat="1" applyFont="1" applyFill="1" applyBorder="1" applyAlignment="1" applyProtection="1">
      <alignment horizontal="right" vertical="center" shrinkToFit="1"/>
      <protection locked="0"/>
    </xf>
    <xf numFmtId="202" fontId="7" fillId="2" borderId="5" xfId="0" applyNumberFormat="1" applyFont="1" applyFill="1" applyBorder="1" applyAlignment="1">
      <alignment horizontal="right" vertical="center" shrinkToFit="1"/>
    </xf>
    <xf numFmtId="0" fontId="41" fillId="0" borderId="0" xfId="0" applyFont="1" applyAlignment="1">
      <alignment horizontal="left" vertical="center" shrinkToFit="1"/>
    </xf>
    <xf numFmtId="202" fontId="7" fillId="2" borderId="6" xfId="0" applyNumberFormat="1" applyFont="1" applyFill="1" applyBorder="1" applyAlignment="1">
      <alignment horizontal="right" vertical="center" shrinkToFit="1"/>
    </xf>
    <xf numFmtId="202" fontId="7" fillId="2" borderId="8" xfId="0" applyNumberFormat="1" applyFont="1" applyFill="1" applyBorder="1" applyAlignment="1">
      <alignment horizontal="right" vertical="center" shrinkToFit="1"/>
    </xf>
    <xf numFmtId="0" fontId="35" fillId="4" borderId="5" xfId="0" applyFont="1" applyFill="1" applyBorder="1" applyAlignment="1">
      <alignment horizontal="center" vertical="center" wrapText="1"/>
    </xf>
    <xf numFmtId="0" fontId="54" fillId="4" borderId="5" xfId="0" applyFont="1" applyFill="1" applyBorder="1" applyAlignment="1">
      <alignment horizontal="center" vertical="center" shrinkToFit="1"/>
    </xf>
    <xf numFmtId="183" fontId="126" fillId="2" borderId="14" xfId="0" applyNumberFormat="1" applyFont="1" applyFill="1" applyBorder="1" applyAlignment="1">
      <alignment vertical="center" shrinkToFit="1"/>
    </xf>
    <xf numFmtId="183" fontId="126" fillId="2" borderId="26" xfId="0" applyNumberFormat="1" applyFont="1" applyFill="1" applyBorder="1" applyAlignment="1">
      <alignment vertical="center" shrinkToFit="1"/>
    </xf>
    <xf numFmtId="183" fontId="126" fillId="2" borderId="15" xfId="0" applyNumberFormat="1" applyFont="1" applyFill="1" applyBorder="1" applyAlignment="1">
      <alignment vertical="center" shrinkToFit="1"/>
    </xf>
    <xf numFmtId="0" fontId="35" fillId="0" borderId="5" xfId="0" applyFont="1" applyBorder="1" applyAlignment="1">
      <alignment horizontal="left" vertical="center" wrapText="1" shrinkToFit="1"/>
    </xf>
    <xf numFmtId="0" fontId="35" fillId="0" borderId="5" xfId="0" applyFont="1" applyBorder="1" applyAlignment="1">
      <alignment horizontal="left" vertical="center" shrinkToFit="1"/>
    </xf>
    <xf numFmtId="231" fontId="126" fillId="0" borderId="5" xfId="1" applyNumberFormat="1" applyFont="1" applyFill="1" applyBorder="1" applyAlignment="1">
      <alignment horizontal="right" vertical="center" shrinkToFit="1"/>
    </xf>
    <xf numFmtId="0" fontId="10" fillId="0" borderId="0" xfId="0" quotePrefix="1" applyFont="1" applyAlignment="1">
      <alignment horizontal="center" vertical="center"/>
    </xf>
    <xf numFmtId="0" fontId="10" fillId="0" borderId="20" xfId="0" quotePrefix="1" applyFont="1" applyBorder="1" applyAlignment="1">
      <alignment horizontal="center" vertical="center"/>
    </xf>
    <xf numFmtId="0" fontId="10" fillId="0" borderId="13" xfId="0" quotePrefix="1" applyFont="1" applyBorder="1" applyAlignment="1">
      <alignment horizontal="center" vertical="center"/>
    </xf>
    <xf numFmtId="184" fontId="126" fillId="2" borderId="64" xfId="1" applyNumberFormat="1" applyFont="1" applyFill="1" applyBorder="1" applyAlignment="1">
      <alignment horizontal="right" vertical="center" shrinkToFit="1"/>
    </xf>
    <xf numFmtId="184" fontId="126" fillId="2" borderId="65" xfId="1" applyNumberFormat="1" applyFont="1" applyFill="1" applyBorder="1" applyAlignment="1">
      <alignment horizontal="right" vertical="center" shrinkToFit="1"/>
    </xf>
    <xf numFmtId="184" fontId="126" fillId="2" borderId="69" xfId="1" applyNumberFormat="1" applyFont="1" applyFill="1" applyBorder="1" applyAlignment="1">
      <alignment horizontal="right" vertical="center" shrinkToFit="1"/>
    </xf>
    <xf numFmtId="201" fontId="126" fillId="2" borderId="14" xfId="1" applyNumberFormat="1" applyFont="1" applyFill="1" applyBorder="1" applyAlignment="1" applyProtection="1">
      <alignment horizontal="right" vertical="center" shrinkToFit="1"/>
      <protection locked="0"/>
    </xf>
    <xf numFmtId="201" fontId="126" fillId="2" borderId="26" xfId="1" applyNumberFormat="1" applyFont="1" applyFill="1" applyBorder="1" applyAlignment="1" applyProtection="1">
      <alignment horizontal="right" vertical="center" shrinkToFit="1"/>
      <protection locked="0"/>
    </xf>
    <xf numFmtId="201" fontId="126" fillId="2" borderId="15" xfId="1" applyNumberFormat="1" applyFont="1" applyFill="1" applyBorder="1" applyAlignment="1" applyProtection="1">
      <alignment horizontal="right" vertical="center" shrinkToFit="1"/>
      <protection locked="0"/>
    </xf>
    <xf numFmtId="180" fontId="18" fillId="19" borderId="12" xfId="1" applyNumberFormat="1" applyFont="1" applyFill="1" applyBorder="1" applyAlignment="1" applyProtection="1">
      <alignment horizontal="right" vertical="center" shrinkToFit="1"/>
    </xf>
    <xf numFmtId="0" fontId="10" fillId="0" borderId="0" xfId="0" applyFont="1" applyAlignment="1">
      <alignment horizontal="center" vertical="center"/>
    </xf>
    <xf numFmtId="0" fontId="10" fillId="0" borderId="20" xfId="0" applyFont="1" applyBorder="1" applyAlignment="1">
      <alignment horizontal="center" vertical="center"/>
    </xf>
    <xf numFmtId="0" fontId="7" fillId="3" borderId="5" xfId="0" applyFont="1" applyFill="1" applyBorder="1" applyAlignment="1" applyProtection="1">
      <alignment horizontal="center" vertical="center"/>
      <protection locked="0"/>
    </xf>
    <xf numFmtId="0" fontId="35" fillId="0" borderId="6" xfId="5" applyFont="1" applyBorder="1" applyAlignment="1">
      <alignment vertical="center" wrapText="1"/>
    </xf>
    <xf numFmtId="0" fontId="35" fillId="0" borderId="7" xfId="5" applyFont="1" applyBorder="1" applyAlignment="1">
      <alignment vertical="center" wrapText="1"/>
    </xf>
    <xf numFmtId="0" fontId="35" fillId="0" borderId="8" xfId="5" applyFont="1" applyBorder="1" applyAlignment="1">
      <alignment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6" fillId="4" borderId="7" xfId="0" applyFont="1" applyFill="1" applyBorder="1" applyAlignment="1">
      <alignment horizontal="center" vertical="center" wrapText="1"/>
    </xf>
    <xf numFmtId="201" fontId="17" fillId="19" borderId="14" xfId="1" applyNumberFormat="1" applyFont="1" applyFill="1" applyBorder="1" applyAlignment="1" applyProtection="1">
      <alignment horizontal="right" vertical="center" shrinkToFit="1"/>
      <protection locked="0"/>
    </xf>
    <xf numFmtId="201" fontId="17" fillId="19" borderId="26" xfId="1" applyNumberFormat="1" applyFont="1" applyFill="1" applyBorder="1" applyAlignment="1" applyProtection="1">
      <alignment horizontal="right" vertical="center" shrinkToFit="1"/>
      <protection locked="0"/>
    </xf>
    <xf numFmtId="201" fontId="17" fillId="19" borderId="15" xfId="1" applyNumberFormat="1" applyFont="1" applyFill="1" applyBorder="1" applyAlignment="1" applyProtection="1">
      <alignment horizontal="right" vertical="center" shrinkToFit="1"/>
      <protection locked="0"/>
    </xf>
    <xf numFmtId="197" fontId="17" fillId="0" borderId="72" xfId="1" applyNumberFormat="1" applyFont="1" applyFill="1" applyBorder="1" applyAlignment="1">
      <alignment horizontal="right" vertical="center" shrinkToFit="1"/>
    </xf>
    <xf numFmtId="197" fontId="17" fillId="0" borderId="73" xfId="1" applyNumberFormat="1" applyFont="1" applyFill="1" applyBorder="1" applyAlignment="1">
      <alignment horizontal="right" vertical="center" shrinkToFit="1"/>
    </xf>
    <xf numFmtId="0" fontId="7" fillId="4" borderId="6" xfId="0" applyFont="1" applyFill="1" applyBorder="1" applyAlignment="1">
      <alignment vertical="center" shrinkToFit="1"/>
    </xf>
    <xf numFmtId="0" fontId="7" fillId="4" borderId="7" xfId="0" applyFont="1" applyFill="1" applyBorder="1" applyAlignment="1">
      <alignment vertical="center" shrinkToFit="1"/>
    </xf>
    <xf numFmtId="0" fontId="41" fillId="4" borderId="5" xfId="0" applyFont="1" applyFill="1" applyBorder="1" applyAlignment="1">
      <alignment vertical="center" shrinkToFit="1"/>
    </xf>
    <xf numFmtId="0" fontId="28" fillId="0" borderId="195" xfId="0" applyFont="1" applyBorder="1" applyAlignment="1">
      <alignment vertical="center" wrapText="1"/>
    </xf>
    <xf numFmtId="0" fontId="28" fillId="0" borderId="196" xfId="0" applyFont="1" applyBorder="1" applyAlignment="1">
      <alignment vertical="center" wrapText="1"/>
    </xf>
    <xf numFmtId="0" fontId="28" fillId="0" borderId="197" xfId="0" applyFont="1" applyBorder="1" applyAlignment="1">
      <alignment vertical="center" wrapText="1"/>
    </xf>
    <xf numFmtId="0" fontId="41" fillId="0" borderId="0" xfId="0" applyFont="1" applyAlignment="1">
      <alignment horizontal="left" vertical="center"/>
    </xf>
    <xf numFmtId="0" fontId="35" fillId="4" borderId="6" xfId="5" applyFont="1" applyFill="1" applyBorder="1" applyAlignment="1">
      <alignment horizontal="center" vertical="center" wrapText="1"/>
    </xf>
    <xf numFmtId="0" fontId="35" fillId="4" borderId="7" xfId="5" applyFont="1" applyFill="1" applyBorder="1" applyAlignment="1">
      <alignment horizontal="center" vertical="center" wrapText="1"/>
    </xf>
    <xf numFmtId="0" fontId="35" fillId="4" borderId="8" xfId="5" applyFont="1" applyFill="1" applyBorder="1" applyAlignment="1">
      <alignment horizontal="center" vertical="center" wrapText="1"/>
    </xf>
    <xf numFmtId="0" fontId="35" fillId="0" borderId="6" xfId="0" applyFont="1" applyBorder="1" applyAlignment="1">
      <alignment horizontal="left" vertical="center"/>
    </xf>
    <xf numFmtId="0" fontId="35" fillId="0" borderId="7" xfId="0" applyFont="1" applyBorder="1" applyAlignment="1">
      <alignment horizontal="left" vertical="center"/>
    </xf>
    <xf numFmtId="0" fontId="35" fillId="0" borderId="8" xfId="0" applyFont="1" applyBorder="1" applyAlignment="1">
      <alignment horizontal="left" vertical="center"/>
    </xf>
    <xf numFmtId="181" fontId="138" fillId="0" borderId="6" xfId="1" applyNumberFormat="1" applyFont="1" applyFill="1" applyBorder="1" applyAlignment="1">
      <alignment horizontal="left" vertical="center"/>
    </xf>
    <xf numFmtId="181" fontId="138" fillId="0" borderId="7" xfId="1" applyNumberFormat="1" applyFont="1" applyFill="1" applyBorder="1" applyAlignment="1">
      <alignment horizontal="left" vertical="center"/>
    </xf>
    <xf numFmtId="181" fontId="138" fillId="0" borderId="8" xfId="1" applyNumberFormat="1" applyFont="1" applyFill="1" applyBorder="1" applyAlignment="1">
      <alignment horizontal="left" vertical="center"/>
    </xf>
    <xf numFmtId="192" fontId="17" fillId="0" borderId="10" xfId="1" applyNumberFormat="1" applyFont="1" applyFill="1" applyBorder="1" applyAlignment="1">
      <alignment horizontal="right" vertical="center" shrinkToFit="1"/>
    </xf>
    <xf numFmtId="192" fontId="17" fillId="0" borderId="17" xfId="1" applyNumberFormat="1" applyFont="1" applyFill="1" applyBorder="1" applyAlignment="1">
      <alignment horizontal="right" vertical="center" shrinkToFit="1"/>
    </xf>
    <xf numFmtId="0" fontId="6" fillId="4" borderId="71" xfId="0" applyFont="1" applyFill="1" applyBorder="1" applyAlignment="1">
      <alignment horizontal="center" vertical="center" wrapText="1"/>
    </xf>
    <xf numFmtId="197" fontId="17" fillId="0" borderId="14" xfId="1" applyNumberFormat="1" applyFont="1" applyFill="1" applyBorder="1" applyAlignment="1">
      <alignment horizontal="right" vertical="center" shrinkToFit="1"/>
    </xf>
    <xf numFmtId="197" fontId="17" fillId="0" borderId="26" xfId="1" applyNumberFormat="1" applyFont="1" applyFill="1" applyBorder="1" applyAlignment="1">
      <alignment horizontal="right" vertical="center" shrinkToFit="1"/>
    </xf>
    <xf numFmtId="183" fontId="17" fillId="2" borderId="13" xfId="0" applyNumberFormat="1" applyFont="1" applyFill="1" applyBorder="1" applyAlignment="1">
      <alignment vertical="center" shrinkToFit="1"/>
    </xf>
    <xf numFmtId="183" fontId="17" fillId="2" borderId="0" xfId="0" applyNumberFormat="1" applyFont="1" applyFill="1" applyAlignment="1">
      <alignment vertical="center" shrinkToFit="1"/>
    </xf>
    <xf numFmtId="183" fontId="17" fillId="2" borderId="20" xfId="0" applyNumberFormat="1" applyFont="1" applyFill="1" applyBorder="1" applyAlignment="1">
      <alignment vertical="center" shrinkToFit="1"/>
    </xf>
    <xf numFmtId="0" fontId="7" fillId="3" borderId="6"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6" fillId="0" borderId="13" xfId="0" quotePrefix="1" applyFont="1" applyBorder="1" applyAlignment="1">
      <alignment horizontal="center" vertical="center"/>
    </xf>
    <xf numFmtId="0" fontId="6" fillId="0" borderId="20" xfId="0" quotePrefix="1" applyFont="1" applyBorder="1" applyAlignment="1">
      <alignment horizontal="center" vertical="center"/>
    </xf>
    <xf numFmtId="203" fontId="7" fillId="3" borderId="6" xfId="0" applyNumberFormat="1" applyFont="1" applyFill="1" applyBorder="1" applyAlignment="1" applyProtection="1">
      <alignment horizontal="right" vertical="center" shrinkToFit="1"/>
      <protection locked="0"/>
    </xf>
    <xf numFmtId="203" fontId="7" fillId="3" borderId="8" xfId="0" applyNumberFormat="1" applyFont="1" applyFill="1" applyBorder="1" applyAlignment="1" applyProtection="1">
      <alignment horizontal="right" vertical="center" shrinkToFit="1"/>
      <protection locked="0"/>
    </xf>
    <xf numFmtId="204" fontId="6" fillId="0" borderId="0" xfId="0" applyNumberFormat="1" applyFont="1" applyAlignment="1">
      <alignment horizontal="center" vertical="center"/>
    </xf>
    <xf numFmtId="180" fontId="18" fillId="19" borderId="12" xfId="1" applyNumberFormat="1" applyFont="1" applyFill="1" applyBorder="1" applyAlignment="1">
      <alignment horizontal="right" vertical="center" shrinkToFit="1"/>
    </xf>
    <xf numFmtId="0" fontId="10" fillId="0" borderId="13" xfId="0" quotePrefix="1" applyFont="1" applyBorder="1" applyAlignment="1">
      <alignment horizontal="center" vertical="center" shrinkToFit="1"/>
    </xf>
    <xf numFmtId="0" fontId="10" fillId="0" borderId="0" xfId="0" quotePrefix="1" applyFont="1" applyAlignment="1">
      <alignment horizontal="center" vertical="center" shrinkToFit="1"/>
    </xf>
    <xf numFmtId="9" fontId="7" fillId="2" borderId="6" xfId="4" applyFont="1" applyFill="1" applyBorder="1" applyAlignment="1">
      <alignment horizontal="right" vertical="center" shrinkToFit="1"/>
    </xf>
    <xf numFmtId="9" fontId="7" fillId="2" borderId="8" xfId="4" applyFont="1" applyFill="1" applyBorder="1" applyAlignment="1">
      <alignment horizontal="right" vertical="center" shrinkToFit="1"/>
    </xf>
    <xf numFmtId="201" fontId="17" fillId="2" borderId="14" xfId="1" applyNumberFormat="1" applyFont="1" applyFill="1" applyBorder="1" applyAlignment="1" applyProtection="1">
      <alignment horizontal="right" vertical="center" shrinkToFit="1"/>
      <protection locked="0"/>
    </xf>
    <xf numFmtId="201" fontId="17" fillId="2" borderId="26" xfId="1" applyNumberFormat="1" applyFont="1" applyFill="1" applyBorder="1" applyAlignment="1" applyProtection="1">
      <alignment horizontal="right" vertical="center" shrinkToFit="1"/>
      <protection locked="0"/>
    </xf>
    <xf numFmtId="201" fontId="17" fillId="2" borderId="15" xfId="1" applyNumberFormat="1" applyFont="1" applyFill="1" applyBorder="1" applyAlignment="1" applyProtection="1">
      <alignment horizontal="right" vertical="center" shrinkToFit="1"/>
      <protection locked="0"/>
    </xf>
    <xf numFmtId="0" fontId="6" fillId="4" borderId="63" xfId="0" applyFont="1" applyFill="1" applyBorder="1" applyAlignment="1">
      <alignment horizontal="center" vertical="center" wrapText="1"/>
    </xf>
    <xf numFmtId="194" fontId="17" fillId="2" borderId="64" xfId="1" applyNumberFormat="1" applyFont="1" applyFill="1" applyBorder="1" applyAlignment="1">
      <alignment horizontal="right" vertical="center" shrinkToFit="1"/>
    </xf>
    <xf numFmtId="194" fontId="17" fillId="2" borderId="65" xfId="1" applyNumberFormat="1" applyFont="1" applyFill="1" applyBorder="1" applyAlignment="1">
      <alignment horizontal="right" vertical="center" shrinkToFit="1"/>
    </xf>
    <xf numFmtId="197" fontId="17" fillId="0" borderId="66" xfId="1" applyNumberFormat="1" applyFont="1" applyFill="1" applyBorder="1" applyAlignment="1">
      <alignment horizontal="right" vertical="center" shrinkToFit="1"/>
    </xf>
    <xf numFmtId="197" fontId="17" fillId="0" borderId="67" xfId="1" applyNumberFormat="1" applyFont="1" applyFill="1" applyBorder="1" applyAlignment="1">
      <alignment horizontal="right" vertical="center" shrinkToFit="1"/>
    </xf>
    <xf numFmtId="197" fontId="17" fillId="0" borderId="68" xfId="1" applyNumberFormat="1" applyFont="1" applyFill="1" applyBorder="1" applyAlignment="1">
      <alignment horizontal="right" vertical="center" shrinkToFit="1"/>
    </xf>
    <xf numFmtId="197" fontId="17" fillId="0" borderId="27"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28" xfId="1" applyNumberFormat="1" applyFont="1" applyFill="1" applyBorder="1" applyAlignment="1">
      <alignment horizontal="right" vertical="center" shrinkToFit="1"/>
    </xf>
    <xf numFmtId="184" fontId="17" fillId="2" borderId="65" xfId="1" applyNumberFormat="1" applyFont="1" applyFill="1" applyBorder="1" applyAlignment="1">
      <alignment horizontal="right" vertical="center" shrinkToFit="1"/>
    </xf>
    <xf numFmtId="184" fontId="17" fillId="2" borderId="69" xfId="1" applyNumberFormat="1" applyFont="1" applyFill="1" applyBorder="1" applyAlignment="1">
      <alignment horizontal="right" vertical="center" shrinkToFit="1"/>
    </xf>
    <xf numFmtId="0" fontId="6" fillId="0" borderId="7" xfId="0" applyFont="1" applyBorder="1" applyAlignment="1">
      <alignment horizontal="center" vertical="center"/>
    </xf>
    <xf numFmtId="203" fontId="7" fillId="2" borderId="6" xfId="0" applyNumberFormat="1" applyFont="1" applyFill="1" applyBorder="1" applyAlignment="1">
      <alignment horizontal="right" vertical="center" shrinkToFit="1"/>
    </xf>
    <xf numFmtId="203" fontId="7" fillId="2" borderId="8" xfId="0" applyNumberFormat="1" applyFont="1" applyFill="1" applyBorder="1" applyAlignment="1">
      <alignment horizontal="right" vertical="center" shrinkToFit="1"/>
    </xf>
    <xf numFmtId="9" fontId="6" fillId="2" borderId="10" xfId="0" applyNumberFormat="1" applyFont="1" applyFill="1" applyBorder="1" applyAlignment="1">
      <alignment horizontal="right"/>
    </xf>
    <xf numFmtId="9" fontId="6" fillId="2" borderId="17" xfId="0" applyNumberFormat="1" applyFont="1" applyFill="1" applyBorder="1" applyAlignment="1">
      <alignment horizontal="right"/>
    </xf>
    <xf numFmtId="9" fontId="6" fillId="2" borderId="11" xfId="0" applyNumberFormat="1" applyFont="1" applyFill="1" applyBorder="1" applyAlignment="1">
      <alignment horizontal="right"/>
    </xf>
    <xf numFmtId="9" fontId="6" fillId="2" borderId="14" xfId="0" applyNumberFormat="1" applyFont="1" applyFill="1" applyBorder="1" applyAlignment="1">
      <alignment horizontal="right"/>
    </xf>
    <xf numFmtId="9" fontId="6" fillId="2" borderId="26" xfId="0" applyNumberFormat="1" applyFont="1" applyFill="1" applyBorder="1" applyAlignment="1">
      <alignment horizontal="right"/>
    </xf>
    <xf numFmtId="9" fontId="6" fillId="2" borderId="15" xfId="0" applyNumberFormat="1" applyFont="1" applyFill="1" applyBorder="1" applyAlignment="1">
      <alignment horizontal="right"/>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0" xfId="0" applyFont="1" applyAlignment="1">
      <alignment horizontal="left" vertical="center" wrapText="1"/>
    </xf>
    <xf numFmtId="0" fontId="42" fillId="3" borderId="5" xfId="0" applyFont="1" applyFill="1" applyBorder="1" applyAlignment="1" applyProtection="1">
      <alignment horizontal="center" vertical="center"/>
      <protection locked="0"/>
    </xf>
    <xf numFmtId="206" fontId="126" fillId="0" borderId="5" xfId="1" applyNumberFormat="1" applyFont="1" applyFill="1" applyBorder="1" applyAlignment="1">
      <alignment horizontal="right" vertical="center" shrinkToFit="1"/>
    </xf>
    <xf numFmtId="0" fontId="53" fillId="0" borderId="17" xfId="0" applyFont="1" applyBorder="1" applyAlignment="1">
      <alignment horizontal="left" vertical="center" wrapText="1"/>
    </xf>
    <xf numFmtId="183" fontId="17" fillId="2" borderId="5" xfId="0" applyNumberFormat="1" applyFont="1" applyFill="1" applyBorder="1" applyAlignment="1">
      <alignment horizontal="right" shrinkToFit="1"/>
    </xf>
    <xf numFmtId="0" fontId="35" fillId="0" borderId="6" xfId="5" applyFont="1" applyBorder="1" applyAlignment="1">
      <alignment horizontal="left" vertical="center" wrapText="1"/>
    </xf>
    <xf numFmtId="0" fontId="35" fillId="0" borderId="7" xfId="5" applyFont="1" applyBorder="1" applyAlignment="1">
      <alignment horizontal="left" vertical="center" wrapText="1"/>
    </xf>
    <xf numFmtId="0" fontId="35" fillId="0" borderId="8" xfId="5" applyFont="1" applyBorder="1" applyAlignment="1">
      <alignment horizontal="left" vertical="center" wrapText="1"/>
    </xf>
    <xf numFmtId="180" fontId="18" fillId="19" borderId="10" xfId="1" applyNumberFormat="1" applyFont="1" applyFill="1" applyBorder="1" applyAlignment="1">
      <alignment horizontal="right" vertical="center" shrinkToFit="1"/>
    </xf>
    <xf numFmtId="180" fontId="18" fillId="19" borderId="17" xfId="1" applyNumberFormat="1" applyFont="1" applyFill="1" applyBorder="1" applyAlignment="1">
      <alignment horizontal="right" vertical="center" shrinkToFit="1"/>
    </xf>
    <xf numFmtId="180" fontId="18" fillId="19" borderId="11" xfId="1" applyNumberFormat="1" applyFont="1" applyFill="1" applyBorder="1" applyAlignment="1">
      <alignment horizontal="right" vertical="center" shrinkToFit="1"/>
    </xf>
    <xf numFmtId="0" fontId="6" fillId="4" borderId="6"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210" fontId="17" fillId="0" borderId="5" xfId="1" applyNumberFormat="1" applyFont="1" applyFill="1" applyBorder="1" applyAlignment="1">
      <alignment horizontal="right" shrinkToFit="1"/>
    </xf>
    <xf numFmtId="210" fontId="17" fillId="0" borderId="6" xfId="1" applyNumberFormat="1" applyFont="1" applyFill="1" applyBorder="1" applyAlignment="1">
      <alignment horizontal="right" shrinkToFit="1"/>
    </xf>
    <xf numFmtId="193" fontId="18" fillId="0" borderId="8" xfId="1" applyNumberFormat="1" applyFont="1" applyFill="1" applyBorder="1" applyAlignment="1">
      <alignment horizontal="center" shrinkToFit="1"/>
    </xf>
    <xf numFmtId="193" fontId="18" fillId="0" borderId="5" xfId="1" applyNumberFormat="1" applyFont="1" applyFill="1" applyBorder="1" applyAlignment="1">
      <alignment horizontal="center" shrinkToFit="1"/>
    </xf>
    <xf numFmtId="201" fontId="17" fillId="3" borderId="10" xfId="1" applyNumberFormat="1" applyFont="1" applyFill="1" applyBorder="1" applyAlignment="1" applyProtection="1">
      <alignment horizontal="right" shrinkToFit="1"/>
      <protection locked="0"/>
    </xf>
    <xf numFmtId="201" fontId="17" fillId="3" borderId="17" xfId="1" applyNumberFormat="1" applyFont="1" applyFill="1" applyBorder="1" applyAlignment="1" applyProtection="1">
      <alignment horizontal="right" shrinkToFit="1"/>
      <protection locked="0"/>
    </xf>
    <xf numFmtId="201" fontId="17" fillId="3" borderId="11" xfId="1" applyNumberFormat="1" applyFont="1" applyFill="1" applyBorder="1" applyAlignment="1" applyProtection="1">
      <alignment horizontal="right" shrinkToFit="1"/>
      <protection locked="0"/>
    </xf>
    <xf numFmtId="201" fontId="17" fillId="3" borderId="14" xfId="1" applyNumberFormat="1" applyFont="1" applyFill="1" applyBorder="1" applyAlignment="1" applyProtection="1">
      <alignment horizontal="right" shrinkToFit="1"/>
      <protection locked="0"/>
    </xf>
    <xf numFmtId="201" fontId="17" fillId="3" borderId="26" xfId="1" applyNumberFormat="1" applyFont="1" applyFill="1" applyBorder="1" applyAlignment="1" applyProtection="1">
      <alignment horizontal="right" shrinkToFit="1"/>
      <protection locked="0"/>
    </xf>
    <xf numFmtId="201" fontId="17" fillId="3" borderId="15" xfId="1" applyNumberFormat="1" applyFont="1" applyFill="1" applyBorder="1" applyAlignment="1" applyProtection="1">
      <alignment horizontal="right" shrinkToFit="1"/>
      <protection locked="0"/>
    </xf>
    <xf numFmtId="49" fontId="6" fillId="3" borderId="10" xfId="0" applyNumberFormat="1" applyFont="1" applyFill="1" applyBorder="1" applyAlignment="1" applyProtection="1">
      <alignment horizontal="center"/>
      <protection locked="0"/>
    </xf>
    <xf numFmtId="49" fontId="6" fillId="3" borderId="17" xfId="0" applyNumberFormat="1" applyFont="1" applyFill="1" applyBorder="1" applyAlignment="1" applyProtection="1">
      <alignment horizontal="center"/>
      <protection locked="0"/>
    </xf>
    <xf numFmtId="49" fontId="6" fillId="3" borderId="11" xfId="0" applyNumberFormat="1" applyFont="1" applyFill="1" applyBorder="1" applyAlignment="1" applyProtection="1">
      <alignment horizontal="center"/>
      <protection locked="0"/>
    </xf>
    <xf numFmtId="49" fontId="6" fillId="3" borderId="14" xfId="0" applyNumberFormat="1" applyFont="1" applyFill="1" applyBorder="1" applyAlignment="1" applyProtection="1">
      <alignment horizontal="center"/>
      <protection locked="0"/>
    </xf>
    <xf numFmtId="49" fontId="6" fillId="3" borderId="26" xfId="0" applyNumberFormat="1" applyFont="1" applyFill="1" applyBorder="1" applyAlignment="1" applyProtection="1">
      <alignment horizontal="center"/>
      <protection locked="0"/>
    </xf>
    <xf numFmtId="49" fontId="6" fillId="3" borderId="15" xfId="0" applyNumberFormat="1" applyFont="1" applyFill="1" applyBorder="1" applyAlignment="1" applyProtection="1">
      <alignment horizontal="center"/>
      <protection locked="0"/>
    </xf>
    <xf numFmtId="0" fontId="6" fillId="3" borderId="10"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4" borderId="10"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4" borderId="14" xfId="0" applyFont="1" applyFill="1" applyBorder="1" applyAlignment="1">
      <alignment horizontal="center" vertical="center" shrinkToFit="1"/>
    </xf>
    <xf numFmtId="0" fontId="6" fillId="4" borderId="26" xfId="0" applyFont="1" applyFill="1" applyBorder="1" applyAlignment="1">
      <alignment horizontal="center" vertical="center" shrinkToFit="1"/>
    </xf>
    <xf numFmtId="38" fontId="17" fillId="3" borderId="10" xfId="1" applyFont="1" applyFill="1" applyBorder="1" applyAlignment="1" applyProtection="1">
      <alignment horizontal="right"/>
      <protection locked="0"/>
    </xf>
    <xf numFmtId="38" fontId="17" fillId="3" borderId="17" xfId="1" applyFont="1" applyFill="1" applyBorder="1" applyAlignment="1" applyProtection="1">
      <alignment horizontal="right"/>
      <protection locked="0"/>
    </xf>
    <xf numFmtId="38" fontId="17" fillId="3" borderId="14" xfId="1" applyFont="1" applyFill="1" applyBorder="1" applyAlignment="1" applyProtection="1">
      <alignment horizontal="right"/>
      <protection locked="0"/>
    </xf>
    <xf numFmtId="38" fontId="17" fillId="3" borderId="26" xfId="1" applyFont="1" applyFill="1" applyBorder="1" applyAlignment="1" applyProtection="1">
      <alignment horizontal="right"/>
      <protection locked="0"/>
    </xf>
    <xf numFmtId="49" fontId="6" fillId="3" borderId="11" xfId="0" applyNumberFormat="1" applyFont="1" applyFill="1" applyBorder="1" applyAlignment="1">
      <alignment horizontal="center"/>
    </xf>
    <xf numFmtId="49" fontId="6" fillId="3" borderId="15" xfId="0" applyNumberFormat="1" applyFont="1" applyFill="1" applyBorder="1" applyAlignment="1">
      <alignment horizontal="center"/>
    </xf>
    <xf numFmtId="38" fontId="17" fillId="3" borderId="10" xfId="1" applyFont="1" applyFill="1" applyBorder="1" applyAlignment="1" applyProtection="1">
      <alignment horizontal="center" shrinkToFit="1"/>
      <protection locked="0"/>
    </xf>
    <xf numFmtId="38" fontId="17" fillId="3" borderId="17" xfId="1" applyFont="1" applyFill="1" applyBorder="1" applyAlignment="1" applyProtection="1">
      <alignment horizontal="center" shrinkToFit="1"/>
      <protection locked="0"/>
    </xf>
    <xf numFmtId="38" fontId="17" fillId="3" borderId="14" xfId="1" applyFont="1" applyFill="1" applyBorder="1" applyAlignment="1" applyProtection="1">
      <alignment horizontal="center" shrinkToFit="1"/>
      <protection locked="0"/>
    </xf>
    <xf numFmtId="38" fontId="17" fillId="3" borderId="26" xfId="1" applyFont="1" applyFill="1" applyBorder="1" applyAlignment="1" applyProtection="1">
      <alignment horizontal="center" shrinkToFit="1"/>
      <protection locked="0"/>
    </xf>
    <xf numFmtId="201" fontId="17" fillId="3" borderId="11" xfId="1" applyNumberFormat="1" applyFont="1" applyFill="1" applyBorder="1" applyAlignment="1">
      <alignment horizontal="center" shrinkToFit="1"/>
    </xf>
    <xf numFmtId="201" fontId="17" fillId="3" borderId="15" xfId="1" applyNumberFormat="1" applyFont="1" applyFill="1" applyBorder="1" applyAlignment="1">
      <alignment horizontal="center" shrinkToFit="1"/>
    </xf>
    <xf numFmtId="197" fontId="17" fillId="0" borderId="0" xfId="1" applyNumberFormat="1" applyFont="1" applyFill="1" applyBorder="1" applyAlignment="1">
      <alignment horizontal="right" vertical="center" shrinkToFit="1"/>
    </xf>
    <xf numFmtId="210" fontId="17" fillId="0" borderId="0" xfId="1" applyNumberFormat="1" applyFont="1" applyFill="1" applyBorder="1" applyAlignment="1">
      <alignment horizontal="right" shrinkToFit="1"/>
    </xf>
    <xf numFmtId="193" fontId="18" fillId="0" borderId="0" xfId="1" applyNumberFormat="1" applyFont="1" applyFill="1" applyBorder="1" applyAlignment="1">
      <alignment horizontal="center" shrinkToFit="1"/>
    </xf>
    <xf numFmtId="0" fontId="53" fillId="6" borderId="17" xfId="0" applyFont="1" applyFill="1" applyBorder="1" applyAlignment="1">
      <alignment horizontal="left" vertical="center" wrapText="1"/>
    </xf>
    <xf numFmtId="0" fontId="35" fillId="3" borderId="7" xfId="0" applyFont="1" applyFill="1" applyBorder="1" applyAlignment="1" applyProtection="1">
      <alignment horizontal="center" vertical="center"/>
      <protection locked="0"/>
    </xf>
    <xf numFmtId="0" fontId="173" fillId="0" borderId="0" xfId="0" applyFont="1" applyAlignment="1">
      <alignment vertical="center" wrapText="1"/>
    </xf>
    <xf numFmtId="0" fontId="35" fillId="4" borderId="63" xfId="0" applyFont="1" applyFill="1" applyBorder="1" applyAlignment="1">
      <alignment horizontal="center" vertical="center" wrapText="1"/>
    </xf>
    <xf numFmtId="0" fontId="35" fillId="4" borderId="16" xfId="0" applyFont="1" applyFill="1" applyBorder="1" applyAlignment="1">
      <alignment horizontal="center" vertical="center" wrapText="1"/>
    </xf>
    <xf numFmtId="194" fontId="126" fillId="2" borderId="64" xfId="1" applyNumberFormat="1" applyFont="1" applyFill="1" applyBorder="1" applyAlignment="1" applyProtection="1">
      <alignment horizontal="right" vertical="center" shrinkToFit="1"/>
    </xf>
    <xf numFmtId="194" fontId="126" fillId="2" borderId="65" xfId="1" applyNumberFormat="1" applyFont="1" applyFill="1" applyBorder="1" applyAlignment="1" applyProtection="1">
      <alignment horizontal="right" vertical="center" shrinkToFit="1"/>
    </xf>
    <xf numFmtId="194" fontId="126" fillId="2" borderId="69" xfId="1" applyNumberFormat="1" applyFont="1" applyFill="1" applyBorder="1" applyAlignment="1" applyProtection="1">
      <alignment horizontal="right" vertical="center" shrinkToFit="1"/>
    </xf>
    <xf numFmtId="197" fontId="126" fillId="0" borderId="33" xfId="1" applyNumberFormat="1" applyFont="1" applyFill="1" applyBorder="1" applyAlignment="1">
      <alignment horizontal="right" vertical="center" shrinkToFit="1"/>
    </xf>
    <xf numFmtId="197" fontId="126" fillId="0" borderId="34" xfId="1" applyNumberFormat="1" applyFont="1" applyFill="1" applyBorder="1" applyAlignment="1">
      <alignment horizontal="right" vertical="center" shrinkToFit="1"/>
    </xf>
    <xf numFmtId="197" fontId="126" fillId="0" borderId="35" xfId="1" applyNumberFormat="1" applyFont="1" applyFill="1" applyBorder="1" applyAlignment="1">
      <alignment horizontal="right" vertical="center" shrinkToFit="1"/>
    </xf>
    <xf numFmtId="197" fontId="126" fillId="0" borderId="27" xfId="1" applyNumberFormat="1" applyFont="1" applyFill="1" applyBorder="1" applyAlignment="1">
      <alignment horizontal="right" vertical="center" shrinkToFit="1"/>
    </xf>
    <xf numFmtId="197" fontId="126" fillId="0" borderId="36" xfId="1" applyNumberFormat="1" applyFont="1" applyFill="1" applyBorder="1" applyAlignment="1">
      <alignment horizontal="right" vertical="center" shrinkToFit="1"/>
    </xf>
    <xf numFmtId="197" fontId="126" fillId="0" borderId="28" xfId="1" applyNumberFormat="1" applyFont="1" applyFill="1" applyBorder="1" applyAlignment="1">
      <alignment horizontal="right" vertical="center" shrinkToFit="1"/>
    </xf>
    <xf numFmtId="0" fontId="7" fillId="0" borderId="0" xfId="0" applyFont="1" applyAlignment="1">
      <alignment horizontal="left" vertical="center" shrinkToFit="1"/>
    </xf>
    <xf numFmtId="0" fontId="6" fillId="4" borderId="6" xfId="0" applyFont="1" applyFill="1" applyBorder="1" applyAlignment="1">
      <alignment horizontal="center" vertical="top" wrapText="1"/>
    </xf>
    <xf numFmtId="0" fontId="6" fillId="4" borderId="7" xfId="0" applyFont="1" applyFill="1" applyBorder="1" applyAlignment="1">
      <alignment horizontal="center" vertical="top" wrapText="1"/>
    </xf>
    <xf numFmtId="0" fontId="6" fillId="4" borderId="8" xfId="0" applyFont="1" applyFill="1" applyBorder="1" applyAlignment="1">
      <alignment horizontal="center" vertical="top" wrapText="1"/>
    </xf>
    <xf numFmtId="0" fontId="20" fillId="0" borderId="55" xfId="0" applyFont="1" applyBorder="1" applyAlignment="1">
      <alignment vertical="center" wrapText="1"/>
    </xf>
    <xf numFmtId="0" fontId="20" fillId="0" borderId="56" xfId="0" applyFont="1" applyBorder="1" applyAlignment="1">
      <alignment vertical="center" wrapText="1"/>
    </xf>
    <xf numFmtId="0" fontId="20" fillId="0" borderId="57" xfId="0" applyFont="1" applyBorder="1" applyAlignment="1">
      <alignment vertical="center" wrapText="1"/>
    </xf>
    <xf numFmtId="0" fontId="20" fillId="0" borderId="58" xfId="0" applyFont="1" applyBorder="1" applyAlignment="1">
      <alignment vertical="center" wrapText="1"/>
    </xf>
    <xf numFmtId="0" fontId="20" fillId="0" borderId="59" xfId="0" applyFont="1" applyBorder="1" applyAlignment="1">
      <alignment vertical="center" wrapText="1"/>
    </xf>
    <xf numFmtId="0" fontId="20" fillId="0" borderId="60" xfId="0" applyFont="1" applyBorder="1" applyAlignment="1">
      <alignment vertical="center" wrapText="1"/>
    </xf>
    <xf numFmtId="0" fontId="20" fillId="0" borderId="61" xfId="0" applyFont="1" applyBorder="1" applyAlignment="1">
      <alignment vertical="center" wrapText="1"/>
    </xf>
    <xf numFmtId="0" fontId="20" fillId="0" borderId="62" xfId="0" applyFont="1" applyBorder="1" applyAlignment="1">
      <alignment vertical="center" wrapText="1"/>
    </xf>
    <xf numFmtId="9" fontId="35" fillId="2" borderId="108" xfId="0" applyNumberFormat="1" applyFont="1" applyFill="1" applyBorder="1" applyAlignment="1">
      <alignment horizontal="center"/>
    </xf>
    <xf numFmtId="9" fontId="35" fillId="2" borderId="154" xfId="0" applyNumberFormat="1" applyFont="1" applyFill="1" applyBorder="1" applyAlignment="1">
      <alignment horizontal="center"/>
    </xf>
    <xf numFmtId="9" fontId="35" fillId="2" borderId="107" xfId="0" applyNumberFormat="1" applyFont="1" applyFill="1" applyBorder="1" applyAlignment="1">
      <alignment horizontal="center"/>
    </xf>
    <xf numFmtId="183" fontId="126" fillId="2" borderId="10" xfId="0" applyNumberFormat="1" applyFont="1" applyFill="1" applyBorder="1" applyAlignment="1">
      <alignment shrinkToFit="1"/>
    </xf>
    <xf numFmtId="183" fontId="126" fillId="2" borderId="17" xfId="0" applyNumberFormat="1" applyFont="1" applyFill="1" applyBorder="1" applyAlignment="1">
      <alignment shrinkToFit="1"/>
    </xf>
    <xf numFmtId="183" fontId="126" fillId="2" borderId="11" xfId="0" applyNumberFormat="1" applyFont="1" applyFill="1" applyBorder="1" applyAlignment="1">
      <alignment shrinkToFit="1"/>
    </xf>
    <xf numFmtId="183" fontId="126" fillId="2" borderId="72" xfId="0" applyNumberFormat="1" applyFont="1" applyFill="1" applyBorder="1" applyAlignment="1">
      <alignment shrinkToFit="1"/>
    </xf>
    <xf numFmtId="183" fontId="126" fillId="2" borderId="73" xfId="0" applyNumberFormat="1" applyFont="1" applyFill="1" applyBorder="1" applyAlignment="1">
      <alignment shrinkToFit="1"/>
    </xf>
    <xf numFmtId="183" fontId="126" fillId="2" borderId="74" xfId="0" applyNumberFormat="1" applyFont="1" applyFill="1" applyBorder="1" applyAlignment="1">
      <alignment shrinkToFit="1"/>
    </xf>
    <xf numFmtId="0" fontId="35" fillId="3" borderId="10" xfId="0" applyFont="1" applyFill="1" applyBorder="1" applyAlignment="1" applyProtection="1">
      <alignment horizontal="left" vertical="center" wrapText="1"/>
      <protection locked="0"/>
    </xf>
    <xf numFmtId="0" fontId="35" fillId="3" borderId="17" xfId="0" applyFont="1" applyFill="1" applyBorder="1" applyAlignment="1" applyProtection="1">
      <alignment horizontal="left" vertical="center" wrapText="1"/>
      <protection locked="0"/>
    </xf>
    <xf numFmtId="0" fontId="35" fillId="3" borderId="11" xfId="0" applyFont="1" applyFill="1" applyBorder="1" applyAlignment="1" applyProtection="1">
      <alignment horizontal="left" vertical="center" wrapText="1"/>
      <protection locked="0"/>
    </xf>
    <xf numFmtId="0" fontId="35" fillId="3" borderId="72" xfId="0" applyFont="1" applyFill="1" applyBorder="1" applyAlignment="1" applyProtection="1">
      <alignment horizontal="left" vertical="center" wrapText="1"/>
      <protection locked="0"/>
    </xf>
    <xf numFmtId="0" fontId="35" fillId="3" borderId="73" xfId="0" applyFont="1" applyFill="1" applyBorder="1" applyAlignment="1" applyProtection="1">
      <alignment horizontal="left" vertical="center" wrapText="1"/>
      <protection locked="0"/>
    </xf>
    <xf numFmtId="0" fontId="35" fillId="3" borderId="74" xfId="0" applyFont="1" applyFill="1" applyBorder="1" applyAlignment="1" applyProtection="1">
      <alignment horizontal="left" vertical="center" wrapText="1"/>
      <protection locked="0"/>
    </xf>
    <xf numFmtId="201" fontId="126" fillId="2" borderId="108" xfId="1" applyNumberFormat="1" applyFont="1" applyFill="1" applyBorder="1" applyAlignment="1">
      <alignment shrinkToFit="1"/>
    </xf>
    <xf numFmtId="201" fontId="126" fillId="2" borderId="107" xfId="1" applyNumberFormat="1" applyFont="1" applyFill="1" applyBorder="1" applyAlignment="1">
      <alignment shrinkToFit="1"/>
    </xf>
    <xf numFmtId="0" fontId="144" fillId="0" borderId="108" xfId="1" applyNumberFormat="1" applyFont="1" applyFill="1" applyBorder="1" applyAlignment="1">
      <alignment shrinkToFit="1"/>
    </xf>
    <xf numFmtId="0" fontId="144" fillId="0" borderId="154" xfId="1" applyNumberFormat="1" applyFont="1" applyFill="1" applyBorder="1" applyAlignment="1">
      <alignment shrinkToFit="1"/>
    </xf>
    <xf numFmtId="183" fontId="126" fillId="2" borderId="108" xfId="0" applyNumberFormat="1" applyFont="1" applyFill="1" applyBorder="1" applyAlignment="1">
      <alignment shrinkToFit="1"/>
    </xf>
    <xf numFmtId="183" fontId="126" fillId="2" borderId="154" xfId="0" applyNumberFormat="1" applyFont="1" applyFill="1" applyBorder="1" applyAlignment="1">
      <alignment shrinkToFit="1"/>
    </xf>
    <xf numFmtId="183" fontId="126" fillId="2" borderId="107" xfId="0" applyNumberFormat="1" applyFont="1" applyFill="1" applyBorder="1" applyAlignment="1">
      <alignment shrinkToFit="1"/>
    </xf>
    <xf numFmtId="201" fontId="126" fillId="3" borderId="10" xfId="1" applyNumberFormat="1" applyFont="1" applyFill="1" applyBorder="1" applyAlignment="1" applyProtection="1">
      <alignment shrinkToFit="1"/>
      <protection locked="0"/>
    </xf>
    <xf numFmtId="201" fontId="126" fillId="3" borderId="11" xfId="1" applyNumberFormat="1" applyFont="1" applyFill="1" applyBorder="1" applyAlignment="1" applyProtection="1">
      <alignment shrinkToFit="1"/>
      <protection locked="0"/>
    </xf>
    <xf numFmtId="201" fontId="126" fillId="3" borderId="14" xfId="1" applyNumberFormat="1" applyFont="1" applyFill="1" applyBorder="1" applyAlignment="1" applyProtection="1">
      <alignment shrinkToFit="1"/>
      <protection locked="0"/>
    </xf>
    <xf numFmtId="201" fontId="126" fillId="3" borderId="15" xfId="1" applyNumberFormat="1" applyFont="1" applyFill="1" applyBorder="1" applyAlignment="1" applyProtection="1">
      <alignment shrinkToFit="1"/>
      <protection locked="0"/>
    </xf>
    <xf numFmtId="38" fontId="126" fillId="0" borderId="10" xfId="1" applyFont="1" applyFill="1" applyBorder="1" applyAlignment="1">
      <alignment shrinkToFit="1"/>
    </xf>
    <xf numFmtId="38" fontId="126" fillId="0" borderId="17" xfId="1" applyFont="1" applyFill="1" applyBorder="1" applyAlignment="1">
      <alignment shrinkToFit="1"/>
    </xf>
    <xf numFmtId="38" fontId="126" fillId="0" borderId="72" xfId="1" applyFont="1" applyFill="1" applyBorder="1" applyAlignment="1">
      <alignment shrinkToFit="1"/>
    </xf>
    <xf numFmtId="38" fontId="126" fillId="0" borderId="73" xfId="1" applyFont="1" applyFill="1" applyBorder="1" applyAlignment="1">
      <alignment shrinkToFit="1"/>
    </xf>
    <xf numFmtId="193" fontId="138" fillId="0" borderId="17" xfId="1" applyNumberFormat="1" applyFont="1" applyFill="1" applyBorder="1" applyAlignment="1">
      <alignment horizontal="right" shrinkToFit="1"/>
    </xf>
    <xf numFmtId="193" fontId="138" fillId="0" borderId="11" xfId="1" applyNumberFormat="1" applyFont="1" applyFill="1" applyBorder="1" applyAlignment="1">
      <alignment horizontal="right" shrinkToFit="1"/>
    </xf>
    <xf numFmtId="193" fontId="138" fillId="0" borderId="73" xfId="1" applyNumberFormat="1" applyFont="1" applyFill="1" applyBorder="1" applyAlignment="1">
      <alignment horizontal="right" shrinkToFit="1"/>
    </xf>
    <xf numFmtId="193" fontId="138" fillId="0" borderId="74" xfId="1" applyNumberFormat="1" applyFont="1" applyFill="1" applyBorder="1" applyAlignment="1">
      <alignment horizontal="right" shrinkToFit="1"/>
    </xf>
    <xf numFmtId="201" fontId="126" fillId="3" borderId="72" xfId="1" applyNumberFormat="1" applyFont="1" applyFill="1" applyBorder="1" applyAlignment="1" applyProtection="1">
      <alignment shrinkToFit="1"/>
      <protection locked="0"/>
    </xf>
    <xf numFmtId="201" fontId="126" fillId="3" borderId="74" xfId="1" applyNumberFormat="1" applyFont="1" applyFill="1" applyBorder="1" applyAlignment="1" applyProtection="1">
      <alignment shrinkToFit="1"/>
      <protection locked="0"/>
    </xf>
    <xf numFmtId="183" fontId="126" fillId="2" borderId="14" xfId="0" applyNumberFormat="1" applyFont="1" applyFill="1" applyBorder="1" applyAlignment="1">
      <alignment shrinkToFit="1"/>
    </xf>
    <xf numFmtId="183" fontId="126" fillId="2" borderId="26" xfId="0" applyNumberFormat="1" applyFont="1" applyFill="1" applyBorder="1" applyAlignment="1">
      <alignment shrinkToFit="1"/>
    </xf>
    <xf numFmtId="183" fontId="126" fillId="2" borderId="15" xfId="0" applyNumberFormat="1" applyFont="1" applyFill="1" applyBorder="1" applyAlignment="1">
      <alignment shrinkToFit="1"/>
    </xf>
    <xf numFmtId="0" fontId="35" fillId="3" borderId="14" xfId="0" applyFont="1" applyFill="1" applyBorder="1" applyAlignment="1" applyProtection="1">
      <alignment horizontal="left" vertical="center" wrapText="1"/>
      <protection locked="0"/>
    </xf>
    <xf numFmtId="0" fontId="35" fillId="3" borderId="26" xfId="0" applyFont="1" applyFill="1" applyBorder="1" applyAlignment="1" applyProtection="1">
      <alignment horizontal="left" vertical="center" wrapText="1"/>
      <protection locked="0"/>
    </xf>
    <xf numFmtId="0" fontId="35" fillId="3" borderId="15" xfId="0" applyFont="1" applyFill="1" applyBorder="1" applyAlignment="1" applyProtection="1">
      <alignment horizontal="left" vertical="center" wrapText="1"/>
      <protection locked="0"/>
    </xf>
    <xf numFmtId="0" fontId="35" fillId="4" borderId="14" xfId="0" applyFont="1" applyFill="1" applyBorder="1" applyAlignment="1">
      <alignment horizontal="center" vertical="center" wrapText="1"/>
    </xf>
    <xf numFmtId="0" fontId="35" fillId="4" borderId="26" xfId="0" applyFont="1" applyFill="1" applyBorder="1" applyAlignment="1">
      <alignment horizontal="center" vertical="center" wrapText="1"/>
    </xf>
    <xf numFmtId="0" fontId="35" fillId="4" borderId="15" xfId="0" applyFont="1" applyFill="1" applyBorder="1" applyAlignment="1">
      <alignment horizontal="center" vertical="center" wrapText="1"/>
    </xf>
    <xf numFmtId="38" fontId="126" fillId="0" borderId="14" xfId="1" applyFont="1" applyFill="1" applyBorder="1" applyAlignment="1">
      <alignment shrinkToFit="1"/>
    </xf>
    <xf numFmtId="38" fontId="126" fillId="0" borderId="26" xfId="1" applyFont="1" applyFill="1" applyBorder="1" applyAlignment="1">
      <alignment shrinkToFit="1"/>
    </xf>
    <xf numFmtId="193" fontId="138" fillId="0" borderId="26" xfId="1" applyNumberFormat="1" applyFont="1" applyFill="1" applyBorder="1" applyAlignment="1">
      <alignment horizontal="right" shrinkToFit="1"/>
    </xf>
    <xf numFmtId="193" fontId="138" fillId="0" borderId="15" xfId="1" applyNumberFormat="1" applyFont="1" applyFill="1" applyBorder="1" applyAlignment="1">
      <alignment horizontal="right" shrinkToFit="1"/>
    </xf>
    <xf numFmtId="0" fontId="35" fillId="4" borderId="72" xfId="0" applyFont="1" applyFill="1" applyBorder="1" applyAlignment="1">
      <alignment horizontal="center" vertical="center" wrapText="1"/>
    </xf>
    <xf numFmtId="0" fontId="35" fillId="4" borderId="73" xfId="0" applyFont="1" applyFill="1" applyBorder="1" applyAlignment="1">
      <alignment horizontal="center" vertical="center" wrapText="1"/>
    </xf>
    <xf numFmtId="0" fontId="35" fillId="4" borderId="74" xfId="0" applyFont="1" applyFill="1" applyBorder="1" applyAlignment="1">
      <alignment horizontal="center" vertical="center" wrapText="1"/>
    </xf>
    <xf numFmtId="0" fontId="35" fillId="4" borderId="10" xfId="0" applyFont="1" applyFill="1" applyBorder="1" applyAlignment="1">
      <alignment horizontal="center" vertical="center" wrapText="1" shrinkToFit="1"/>
    </xf>
    <xf numFmtId="0" fontId="35" fillId="4" borderId="11" xfId="0" applyFont="1" applyFill="1" applyBorder="1" applyAlignment="1">
      <alignment horizontal="center" vertical="center" wrapText="1" shrinkToFit="1"/>
    </xf>
    <xf numFmtId="0" fontId="35" fillId="4" borderId="6" xfId="0" applyFont="1" applyFill="1" applyBorder="1" applyAlignment="1">
      <alignment horizontal="center" vertical="center" wrapText="1"/>
    </xf>
    <xf numFmtId="0" fontId="35" fillId="4" borderId="8" xfId="0" applyFont="1" applyFill="1" applyBorder="1" applyAlignment="1">
      <alignment horizontal="center" vertical="center" wrapText="1"/>
    </xf>
    <xf numFmtId="0" fontId="42" fillId="3" borderId="5" xfId="12" applyFont="1" applyFill="1" applyBorder="1" applyAlignment="1" applyProtection="1">
      <alignment horizontal="center" vertical="center"/>
      <protection locked="0"/>
    </xf>
    <xf numFmtId="0" fontId="41" fillId="3" borderId="8" xfId="8" applyFont="1" applyFill="1" applyBorder="1" applyAlignment="1" applyProtection="1">
      <alignment horizontal="center" vertical="center"/>
      <protection locked="0"/>
    </xf>
    <xf numFmtId="0" fontId="41" fillId="3" borderId="5" xfId="8" applyFont="1" applyFill="1" applyBorder="1" applyAlignment="1" applyProtection="1">
      <alignment horizontal="center" vertical="center"/>
      <protection locked="0"/>
    </xf>
    <xf numFmtId="0" fontId="35" fillId="4" borderId="108" xfId="0" applyFont="1" applyFill="1" applyBorder="1" applyAlignment="1">
      <alignment horizontal="center" vertical="center" wrapText="1"/>
    </xf>
    <xf numFmtId="0" fontId="35" fillId="4" borderId="154" xfId="0" applyFont="1" applyFill="1" applyBorder="1" applyAlignment="1">
      <alignment horizontal="center" vertical="center" wrapText="1"/>
    </xf>
    <xf numFmtId="0" fontId="35" fillId="4" borderId="107" xfId="0" applyFont="1" applyFill="1" applyBorder="1" applyAlignment="1">
      <alignment horizontal="center" vertical="center" wrapText="1"/>
    </xf>
    <xf numFmtId="0" fontId="41" fillId="3" borderId="6" xfId="8" applyFont="1" applyFill="1" applyBorder="1" applyAlignment="1" applyProtection="1">
      <alignment horizontal="center" vertical="center"/>
      <protection locked="0"/>
    </xf>
    <xf numFmtId="0" fontId="41" fillId="3" borderId="7" xfId="8" applyFont="1" applyFill="1" applyBorder="1" applyAlignment="1" applyProtection="1">
      <alignment horizontal="center" vertical="center"/>
      <protection locked="0"/>
    </xf>
    <xf numFmtId="0" fontId="41" fillId="0" borderId="0" xfId="12" applyFont="1" applyAlignment="1">
      <alignment horizontal="left" vertical="center"/>
    </xf>
    <xf numFmtId="0" fontId="42" fillId="4" borderId="5" xfId="12" applyFont="1" applyFill="1" applyBorder="1" applyAlignment="1">
      <alignment horizontal="center" vertical="center" wrapText="1"/>
    </xf>
    <xf numFmtId="0" fontId="42" fillId="4" borderId="5" xfId="12" applyFont="1" applyFill="1" applyBorder="1" applyAlignment="1">
      <alignment horizontal="center" vertical="center"/>
    </xf>
    <xf numFmtId="0" fontId="42" fillId="4" borderId="12" xfId="12" applyFont="1" applyFill="1" applyBorder="1" applyAlignment="1">
      <alignment horizontal="center" vertical="center"/>
    </xf>
    <xf numFmtId="0" fontId="35" fillId="4" borderId="7" xfId="0" applyFont="1" applyFill="1" applyBorder="1" applyAlignment="1">
      <alignment horizontal="center" vertical="center" wrapText="1"/>
    </xf>
    <xf numFmtId="0" fontId="4" fillId="0" borderId="29" xfId="0" applyFont="1" applyBorder="1" applyAlignment="1">
      <alignment horizontal="left" vertical="center" wrapText="1"/>
    </xf>
    <xf numFmtId="0" fontId="4" fillId="0" borderId="16" xfId="0" applyFont="1" applyBorder="1" applyAlignment="1">
      <alignment horizontal="left" vertical="center" wrapText="1"/>
    </xf>
    <xf numFmtId="0" fontId="4" fillId="3" borderId="5" xfId="0" applyFont="1" applyFill="1" applyBorder="1" applyAlignment="1">
      <alignment horizontal="center" vertical="center" wrapText="1"/>
    </xf>
    <xf numFmtId="0" fontId="4" fillId="0" borderId="0" xfId="0" applyFont="1" applyAlignment="1">
      <alignment horizontal="left" vertical="top" wrapText="1"/>
    </xf>
    <xf numFmtId="0" fontId="4" fillId="0" borderId="29" xfId="0" applyFont="1" applyBorder="1" applyAlignment="1">
      <alignment vertical="center" wrapText="1"/>
    </xf>
    <xf numFmtId="0" fontId="4" fillId="0" borderId="16" xfId="0" applyFont="1" applyBorder="1" applyAlignment="1">
      <alignment vertical="center" wrapText="1"/>
    </xf>
    <xf numFmtId="0" fontId="4" fillId="0" borderId="12" xfId="0" applyFont="1" applyBorder="1" applyAlignment="1">
      <alignment vertical="center" wrapText="1"/>
    </xf>
    <xf numFmtId="0" fontId="134" fillId="0" borderId="10" xfId="0" applyFont="1" applyBorder="1" applyAlignment="1">
      <alignment horizontal="left" vertical="center" wrapText="1"/>
    </xf>
    <xf numFmtId="0" fontId="134" fillId="0" borderId="14" xfId="0" applyFont="1" applyBorder="1" applyAlignment="1">
      <alignment horizontal="left" vertical="center" wrapText="1"/>
    </xf>
    <xf numFmtId="0" fontId="134" fillId="0" borderId="12" xfId="0" applyFont="1" applyBorder="1" applyAlignment="1">
      <alignment horizontal="center" vertical="center" wrapText="1"/>
    </xf>
    <xf numFmtId="0" fontId="13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28" fillId="3" borderId="5" xfId="0" applyFont="1" applyFill="1" applyBorder="1" applyAlignment="1">
      <alignment horizontal="center" vertical="top" wrapText="1"/>
    </xf>
    <xf numFmtId="0" fontId="4" fillId="0" borderId="12"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6" xfId="0" applyFont="1" applyBorder="1" applyAlignment="1">
      <alignment horizontal="center" vertical="center" wrapText="1"/>
    </xf>
    <xf numFmtId="0" fontId="134" fillId="3" borderId="12" xfId="0" applyFont="1" applyFill="1" applyBorder="1" applyAlignment="1">
      <alignment horizontal="center" vertical="center" wrapText="1"/>
    </xf>
    <xf numFmtId="0" fontId="134" fillId="3" borderId="29" xfId="0" applyFont="1" applyFill="1" applyBorder="1" applyAlignment="1">
      <alignment horizontal="center" vertical="center" wrapText="1"/>
    </xf>
    <xf numFmtId="0" fontId="134" fillId="3" borderId="16"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134" fillId="0" borderId="70" xfId="0" applyFont="1" applyBorder="1" applyAlignment="1">
      <alignment horizontal="center" vertical="center" wrapText="1"/>
    </xf>
    <xf numFmtId="0" fontId="134" fillId="0" borderId="187" xfId="0" applyFont="1" applyBorder="1" applyAlignment="1">
      <alignment horizontal="center" vertical="center" wrapText="1"/>
    </xf>
    <xf numFmtId="0" fontId="134" fillId="0" borderId="199" xfId="0" applyFont="1" applyBorder="1" applyAlignment="1">
      <alignment horizontal="center" vertical="center" wrapText="1"/>
    </xf>
    <xf numFmtId="0" fontId="134" fillId="0" borderId="113" xfId="0" applyFont="1" applyBorder="1" applyAlignment="1">
      <alignment horizontal="center" vertical="center" wrapText="1"/>
    </xf>
    <xf numFmtId="0" fontId="134" fillId="0" borderId="12" xfId="0" applyFont="1" applyBorder="1" applyAlignment="1">
      <alignment horizontal="left" vertical="center" wrapText="1"/>
    </xf>
    <xf numFmtId="0" fontId="134" fillId="0" borderId="29" xfId="0" applyFont="1" applyBorder="1" applyAlignment="1">
      <alignment horizontal="left" vertical="center" wrapText="1"/>
    </xf>
    <xf numFmtId="0" fontId="134" fillId="3" borderId="12" xfId="0" applyFont="1" applyFill="1" applyBorder="1" applyAlignment="1">
      <alignment horizontal="left" vertical="center" wrapText="1"/>
    </xf>
    <xf numFmtId="0" fontId="134" fillId="3" borderId="29" xfId="0" applyFont="1" applyFill="1" applyBorder="1" applyAlignment="1">
      <alignment horizontal="left" vertical="center" wrapText="1"/>
    </xf>
    <xf numFmtId="0" fontId="134" fillId="3" borderId="16" xfId="0" applyFont="1" applyFill="1" applyBorder="1" applyAlignment="1">
      <alignment horizontal="left" vertical="center" wrapText="1"/>
    </xf>
    <xf numFmtId="0" fontId="134" fillId="3" borderId="5" xfId="0" applyFont="1" applyFill="1" applyBorder="1" applyAlignment="1">
      <alignment horizontal="center" vertical="center" wrapText="1"/>
    </xf>
    <xf numFmtId="0" fontId="134" fillId="0" borderId="13" xfId="0" applyFont="1" applyBorder="1" applyAlignment="1">
      <alignment horizontal="left" vertical="center" wrapText="1"/>
    </xf>
    <xf numFmtId="0" fontId="4" fillId="0" borderId="12" xfId="0" applyFont="1" applyBorder="1" applyAlignment="1">
      <alignment horizontal="center" vertical="top" wrapText="1"/>
    </xf>
    <xf numFmtId="0" fontId="4" fillId="0" borderId="16" xfId="0" applyFont="1" applyBorder="1" applyAlignment="1">
      <alignment horizontal="center" vertical="top"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187" fillId="3" borderId="0" xfId="0" applyFont="1" applyFill="1" applyProtection="1">
      <alignment vertical="center"/>
      <protection locked="0"/>
    </xf>
    <xf numFmtId="0" fontId="188" fillId="0" borderId="0" xfId="0" applyFont="1" applyAlignment="1">
      <alignment horizontal="center" vertical="center"/>
    </xf>
    <xf numFmtId="0" fontId="4" fillId="4" borderId="0" xfId="0" applyFont="1" applyFill="1" applyAlignment="1">
      <alignment horizontal="left" vertical="center"/>
    </xf>
    <xf numFmtId="0" fontId="4" fillId="0" borderId="6" xfId="0" applyFont="1" applyBorder="1" applyAlignment="1">
      <alignment vertical="top" wrapText="1"/>
    </xf>
    <xf numFmtId="0" fontId="180" fillId="22" borderId="0" xfId="0" applyFont="1" applyFill="1" applyAlignment="1">
      <alignment horizontal="left"/>
    </xf>
    <xf numFmtId="0" fontId="174" fillId="0" borderId="0" xfId="0" applyFont="1" applyAlignment="1">
      <alignment horizontal="center" vertical="center"/>
    </xf>
    <xf numFmtId="0" fontId="176" fillId="21" borderId="0" xfId="0" applyFont="1" applyFill="1" applyAlignment="1">
      <alignment horizontal="center" vertical="center" textRotation="255"/>
    </xf>
    <xf numFmtId="0" fontId="54" fillId="0" borderId="5" xfId="17" applyFont="1" applyBorder="1" applyAlignment="1" applyProtection="1">
      <alignment horizontal="center" vertical="center"/>
      <protection locked="0"/>
    </xf>
    <xf numFmtId="0" fontId="36" fillId="0" borderId="0" xfId="17" applyFont="1" applyAlignment="1" applyProtection="1">
      <alignment horizontal="center" vertical="center"/>
      <protection locked="0"/>
    </xf>
    <xf numFmtId="0" fontId="10" fillId="0" borderId="0" xfId="17" applyFont="1" applyAlignment="1" applyProtection="1">
      <alignment horizontal="left" vertical="center" wrapText="1" shrinkToFit="1"/>
      <protection locked="0"/>
    </xf>
    <xf numFmtId="0" fontId="41" fillId="0" borderId="0" xfId="17" applyFont="1" applyAlignment="1" applyProtection="1">
      <alignment wrapText="1"/>
      <protection locked="0"/>
    </xf>
    <xf numFmtId="0" fontId="12" fillId="0" borderId="0" xfId="17" applyFont="1" applyAlignment="1" applyProtection="1">
      <alignment vertical="top" wrapText="1"/>
      <protection locked="0"/>
    </xf>
    <xf numFmtId="0" fontId="12" fillId="0" borderId="0" xfId="17" applyFont="1" applyAlignment="1" applyProtection="1">
      <alignment vertical="top"/>
      <protection locked="0"/>
    </xf>
    <xf numFmtId="0" fontId="7" fillId="4" borderId="78" xfId="17" applyFont="1" applyFill="1" applyBorder="1" applyAlignment="1" applyProtection="1">
      <alignment horizontal="center" vertical="center"/>
      <protection locked="0"/>
    </xf>
    <xf numFmtId="0" fontId="7" fillId="4" borderId="190" xfId="17" applyFont="1" applyFill="1" applyBorder="1" applyAlignment="1" applyProtection="1">
      <alignment horizontal="center" vertical="center"/>
      <protection locked="0"/>
    </xf>
    <xf numFmtId="0" fontId="7" fillId="4" borderId="191" xfId="17" applyFont="1" applyFill="1" applyBorder="1" applyAlignment="1" applyProtection="1">
      <alignment horizontal="center" vertical="center"/>
      <protection locked="0"/>
    </xf>
    <xf numFmtId="0" fontId="7" fillId="4" borderId="192" xfId="17" applyFont="1" applyFill="1" applyBorder="1" applyAlignment="1" applyProtection="1">
      <alignment horizontal="center" vertical="center"/>
      <protection locked="0"/>
    </xf>
    <xf numFmtId="0" fontId="7" fillId="4" borderId="193" xfId="17" applyFont="1" applyFill="1" applyBorder="1" applyProtection="1">
      <alignment vertical="center"/>
      <protection locked="0"/>
    </xf>
    <xf numFmtId="0" fontId="7" fillId="4" borderId="14" xfId="17" applyFont="1" applyFill="1" applyBorder="1" applyProtection="1">
      <alignment vertical="center"/>
      <protection locked="0"/>
    </xf>
    <xf numFmtId="0" fontId="7" fillId="0" borderId="0" xfId="17" applyFont="1" applyAlignment="1" applyProtection="1">
      <alignment horizontal="center" vertical="center"/>
      <protection locked="0"/>
    </xf>
    <xf numFmtId="0" fontId="42" fillId="0" borderId="0" xfId="17" applyFont="1" applyAlignment="1" applyProtection="1">
      <alignment horizontal="center" vertical="center"/>
      <protection locked="0"/>
    </xf>
    <xf numFmtId="0" fontId="4" fillId="0" borderId="0" xfId="17" applyFont="1" applyAlignment="1" applyProtection="1">
      <alignment horizontal="center" vertical="center"/>
      <protection locked="0"/>
    </xf>
    <xf numFmtId="0" fontId="35" fillId="0" borderId="0" xfId="17" applyFont="1" applyAlignment="1" applyProtection="1">
      <alignment horizontal="center" vertical="center"/>
      <protection locked="0"/>
    </xf>
    <xf numFmtId="0" fontId="6" fillId="0" borderId="0" xfId="17" applyFont="1" applyAlignment="1" applyProtection="1">
      <alignment horizontal="center"/>
      <protection locked="0"/>
    </xf>
    <xf numFmtId="0" fontId="8" fillId="0" borderId="0" xfId="17" applyFont="1" applyAlignment="1" applyProtection="1">
      <alignment horizontal="center"/>
      <protection locked="0"/>
    </xf>
    <xf numFmtId="0" fontId="6" fillId="0" borderId="0" xfId="17" applyFont="1" applyAlignment="1" applyProtection="1">
      <alignment horizontal="center" vertical="center"/>
      <protection locked="0"/>
    </xf>
    <xf numFmtId="0" fontId="35" fillId="0" borderId="0" xfId="5" applyFont="1" applyAlignment="1">
      <alignment horizontal="center" vertical="top" textRotation="255" wrapText="1"/>
    </xf>
    <xf numFmtId="0" fontId="6" fillId="0" borderId="0" xfId="17" applyFont="1" applyAlignment="1" applyProtection="1">
      <alignment vertical="top" textRotation="255"/>
      <protection locked="0"/>
    </xf>
    <xf numFmtId="0" fontId="41" fillId="4" borderId="191" xfId="17" applyFont="1" applyFill="1" applyBorder="1" applyAlignment="1" applyProtection="1">
      <alignment horizontal="center" vertical="center"/>
      <protection locked="0"/>
    </xf>
    <xf numFmtId="0" fontId="41" fillId="4" borderId="192" xfId="17" applyFont="1" applyFill="1" applyBorder="1" applyAlignment="1" applyProtection="1">
      <alignment horizontal="center" vertical="center"/>
      <protection locked="0"/>
    </xf>
    <xf numFmtId="0" fontId="41" fillId="4" borderId="78" xfId="17" applyFont="1" applyFill="1" applyBorder="1" applyAlignment="1" applyProtection="1">
      <alignment horizontal="center" vertical="center"/>
      <protection locked="0"/>
    </xf>
    <xf numFmtId="0" fontId="41" fillId="4" borderId="190" xfId="17" applyFont="1" applyFill="1" applyBorder="1" applyAlignment="1" applyProtection="1">
      <alignment horizontal="center" vertical="center"/>
      <protection locked="0"/>
    </xf>
    <xf numFmtId="0" fontId="41" fillId="4" borderId="193" xfId="17" applyFont="1" applyFill="1" applyBorder="1" applyProtection="1">
      <alignment vertical="center"/>
      <protection locked="0"/>
    </xf>
    <xf numFmtId="0" fontId="41" fillId="4" borderId="14" xfId="17" applyFont="1" applyFill="1" applyBorder="1" applyProtection="1">
      <alignment vertical="center"/>
      <protection locked="0"/>
    </xf>
    <xf numFmtId="0" fontId="111" fillId="0" borderId="0" xfId="17" applyFont="1" applyAlignment="1" applyProtection="1">
      <alignment horizontal="center" vertical="center"/>
      <protection locked="0"/>
    </xf>
    <xf numFmtId="0" fontId="7" fillId="0" borderId="103" xfId="17" applyFont="1" applyBorder="1" applyAlignment="1" applyProtection="1">
      <alignment wrapText="1"/>
      <protection locked="0"/>
    </xf>
    <xf numFmtId="0" fontId="76" fillId="5" borderId="6" xfId="17" applyFont="1" applyFill="1" applyBorder="1" applyAlignment="1" applyProtection="1">
      <alignment horizontal="center" vertical="center"/>
      <protection locked="0"/>
    </xf>
    <xf numFmtId="0" fontId="76" fillId="5" borderId="7" xfId="17" applyFont="1" applyFill="1" applyBorder="1" applyAlignment="1" applyProtection="1">
      <alignment horizontal="center" vertical="center"/>
      <protection locked="0"/>
    </xf>
    <xf numFmtId="0" fontId="76" fillId="5" borderId="8" xfId="17" applyFont="1" applyFill="1" applyBorder="1" applyAlignment="1" applyProtection="1">
      <alignment horizontal="center" vertical="center"/>
      <protection locked="0"/>
    </xf>
    <xf numFmtId="0" fontId="7" fillId="3" borderId="0" xfId="17" applyFont="1" applyFill="1" applyAlignment="1" applyProtection="1">
      <alignment horizontal="right"/>
      <protection locked="0"/>
    </xf>
    <xf numFmtId="0" fontId="117" fillId="5" borderId="6" xfId="17" applyFont="1" applyFill="1" applyBorder="1" applyAlignment="1" applyProtection="1">
      <alignment horizontal="center" vertical="center"/>
      <protection locked="0"/>
    </xf>
    <xf numFmtId="0" fontId="117" fillId="5" borderId="7" xfId="17" applyFont="1" applyFill="1" applyBorder="1" applyAlignment="1" applyProtection="1">
      <alignment horizontal="center" vertical="center"/>
      <protection locked="0"/>
    </xf>
    <xf numFmtId="0" fontId="117" fillId="5" borderId="8" xfId="17" applyFont="1" applyFill="1" applyBorder="1" applyAlignment="1" applyProtection="1">
      <alignment horizontal="center" vertical="center"/>
      <protection locked="0"/>
    </xf>
    <xf numFmtId="0" fontId="6" fillId="3" borderId="0" xfId="8" applyFont="1" applyFill="1" applyAlignment="1">
      <alignment horizontal="right" vertical="center"/>
    </xf>
    <xf numFmtId="0" fontId="8" fillId="0" borderId="0" xfId="8" applyFont="1" applyAlignment="1">
      <alignment horizontal="center" vertical="center"/>
    </xf>
    <xf numFmtId="0" fontId="10" fillId="0" borderId="42" xfId="8" applyFont="1" applyBorder="1" applyAlignment="1">
      <alignment vertical="center" wrapText="1"/>
    </xf>
    <xf numFmtId="0" fontId="10" fillId="0" borderId="0" xfId="8" applyFont="1" applyAlignment="1">
      <alignment vertical="center" wrapText="1"/>
    </xf>
    <xf numFmtId="0" fontId="10" fillId="0" borderId="43" xfId="8" applyFont="1" applyBorder="1" applyAlignment="1">
      <alignment vertical="center" wrapText="1"/>
    </xf>
    <xf numFmtId="0" fontId="10" fillId="0" borderId="44" xfId="8" applyFont="1" applyBorder="1">
      <alignment vertical="center"/>
    </xf>
    <xf numFmtId="0" fontId="10" fillId="0" borderId="45" xfId="8" applyFont="1" applyBorder="1">
      <alignment vertical="center"/>
    </xf>
    <xf numFmtId="0" fontId="10" fillId="0" borderId="46" xfId="8" applyFont="1" applyBorder="1">
      <alignment vertical="center"/>
    </xf>
    <xf numFmtId="0" fontId="6" fillId="17" borderId="26" xfId="8" applyFont="1" applyFill="1" applyBorder="1" applyAlignment="1">
      <alignment horizontal="center" vertical="center"/>
    </xf>
    <xf numFmtId="0" fontId="71" fillId="0" borderId="0" xfId="5" applyFont="1">
      <alignment vertical="center"/>
    </xf>
    <xf numFmtId="0" fontId="71" fillId="0" borderId="0" xfId="5" applyFont="1" applyAlignment="1">
      <alignment vertical="center" wrapText="1"/>
    </xf>
    <xf numFmtId="0" fontId="71" fillId="0" borderId="0" xfId="5" applyFont="1" applyAlignment="1">
      <alignment horizontal="center" vertical="center"/>
    </xf>
    <xf numFmtId="0" fontId="59" fillId="0" borderId="0" xfId="5" applyFont="1">
      <alignment vertical="center"/>
    </xf>
    <xf numFmtId="0" fontId="75" fillId="0" borderId="0" xfId="5" applyFont="1" applyAlignment="1">
      <alignment horizontal="center" vertical="center"/>
    </xf>
    <xf numFmtId="0" fontId="74" fillId="0" borderId="0" xfId="5" applyFont="1" applyAlignment="1">
      <alignment horizontal="center" vertical="center"/>
    </xf>
    <xf numFmtId="0" fontId="71" fillId="3" borderId="0" xfId="5" applyFont="1" applyFill="1" applyAlignment="1">
      <alignment horizontal="left" vertical="center" wrapText="1"/>
    </xf>
    <xf numFmtId="0" fontId="71" fillId="3" borderId="0" xfId="5" applyFont="1" applyFill="1" applyAlignment="1">
      <alignment vertical="center" wrapText="1"/>
    </xf>
    <xf numFmtId="0" fontId="36" fillId="0" borderId="0" xfId="9" applyFont="1" applyAlignment="1">
      <alignment horizontal="left" vertical="center"/>
    </xf>
    <xf numFmtId="0" fontId="10" fillId="0" borderId="0" xfId="9" applyFont="1" applyAlignment="1">
      <alignment horizontal="left" vertical="top" wrapText="1"/>
    </xf>
    <xf numFmtId="0" fontId="10" fillId="0" borderId="0" xfId="9" applyFont="1" applyAlignment="1">
      <alignment horizontal="left" vertical="top"/>
    </xf>
    <xf numFmtId="0" fontId="139" fillId="4" borderId="101" xfId="9" applyFont="1" applyFill="1" applyBorder="1" applyAlignment="1">
      <alignment horizontal="center" vertical="center" wrapText="1"/>
    </xf>
    <xf numFmtId="0" fontId="35" fillId="4" borderId="101" xfId="9" applyFont="1" applyFill="1" applyBorder="1" applyAlignment="1">
      <alignment horizontal="center" vertical="center"/>
    </xf>
    <xf numFmtId="0" fontId="35" fillId="4" borderId="106" xfId="9" applyFont="1" applyFill="1" applyBorder="1" applyAlignment="1">
      <alignment horizontal="center" vertical="center" wrapText="1"/>
    </xf>
    <xf numFmtId="0" fontId="35" fillId="4" borderId="105" xfId="9" applyFont="1" applyFill="1" applyBorder="1" applyAlignment="1">
      <alignment horizontal="center" vertical="center" wrapText="1"/>
    </xf>
    <xf numFmtId="0" fontId="35" fillId="4" borderId="99" xfId="9" applyFont="1" applyFill="1" applyBorder="1" applyAlignment="1">
      <alignment horizontal="center" vertical="center" wrapText="1"/>
    </xf>
    <xf numFmtId="0" fontId="35" fillId="4" borderId="0" xfId="9" applyFont="1" applyFill="1" applyAlignment="1">
      <alignment horizontal="center" vertical="center" wrapText="1"/>
    </xf>
    <xf numFmtId="0" fontId="35" fillId="4" borderId="104" xfId="9" applyFont="1" applyFill="1" applyBorder="1" applyAlignment="1">
      <alignment horizontal="center" vertical="center" wrapText="1"/>
    </xf>
    <xf numFmtId="0" fontId="35" fillId="4" borderId="103" xfId="9" applyFont="1" applyFill="1" applyBorder="1" applyAlignment="1">
      <alignment horizontal="center" vertical="center" wrapText="1"/>
    </xf>
    <xf numFmtId="0" fontId="35" fillId="4" borderId="191" xfId="9" applyFont="1" applyFill="1" applyBorder="1" applyAlignment="1">
      <alignment horizontal="center" vertical="center" wrapText="1"/>
    </xf>
    <xf numFmtId="0" fontId="35" fillId="4" borderId="198" xfId="9" applyFont="1" applyFill="1" applyBorder="1" applyAlignment="1">
      <alignment horizontal="center" vertical="center" wrapText="1"/>
    </xf>
    <xf numFmtId="0" fontId="35" fillId="4" borderId="192" xfId="9" applyFont="1" applyFill="1" applyBorder="1" applyAlignment="1">
      <alignment horizontal="center" vertical="center" wrapText="1"/>
    </xf>
    <xf numFmtId="0" fontId="54" fillId="0" borderId="5" xfId="9" applyFont="1" applyBorder="1" applyAlignment="1">
      <alignment horizontal="center" vertical="center" wrapText="1"/>
    </xf>
    <xf numFmtId="0" fontId="35" fillId="4" borderId="149" xfId="9" applyFont="1" applyFill="1" applyBorder="1" applyAlignment="1">
      <alignment horizontal="center" vertical="center"/>
    </xf>
    <xf numFmtId="0" fontId="35" fillId="4" borderId="101" xfId="9" applyFont="1" applyFill="1" applyBorder="1" applyAlignment="1">
      <alignment horizontal="center" vertical="center" wrapText="1"/>
    </xf>
    <xf numFmtId="0" fontId="35" fillId="4" borderId="100" xfId="9" applyFont="1" applyFill="1" applyBorder="1" applyAlignment="1">
      <alignment horizontal="center" vertical="center"/>
    </xf>
    <xf numFmtId="0" fontId="35" fillId="4" borderId="102" xfId="9" applyFont="1" applyFill="1" applyBorder="1" applyAlignment="1">
      <alignment horizontal="center" vertical="center"/>
    </xf>
    <xf numFmtId="0" fontId="35" fillId="4" borderId="100" xfId="9" applyFont="1" applyFill="1" applyBorder="1" applyAlignment="1">
      <alignment horizontal="center" vertical="center" wrapText="1"/>
    </xf>
    <xf numFmtId="0" fontId="35" fillId="4" borderId="102" xfId="9" applyFont="1" applyFill="1" applyBorder="1" applyAlignment="1">
      <alignment horizontal="center" vertical="center" wrapText="1"/>
    </xf>
    <xf numFmtId="0" fontId="145" fillId="0" borderId="5" xfId="9" applyFont="1" applyBorder="1" applyAlignment="1">
      <alignment horizontal="center" vertical="center" wrapText="1"/>
    </xf>
    <xf numFmtId="0" fontId="35" fillId="4" borderId="100" xfId="9" applyFont="1" applyFill="1" applyBorder="1" applyAlignment="1">
      <alignment horizontal="center" vertical="center" shrinkToFit="1"/>
    </xf>
    <xf numFmtId="0" fontId="35" fillId="4" borderId="102" xfId="9" applyFont="1" applyFill="1" applyBorder="1" applyAlignment="1">
      <alignment horizontal="center" vertical="center" shrinkToFit="1"/>
    </xf>
    <xf numFmtId="0" fontId="7" fillId="0" borderId="0" xfId="9" applyFont="1">
      <alignment vertical="center"/>
    </xf>
    <xf numFmtId="211" fontId="35" fillId="0" borderId="0" xfId="9" applyNumberFormat="1" applyFont="1" applyAlignment="1">
      <alignment vertical="center" shrinkToFit="1"/>
    </xf>
    <xf numFmtId="212" fontId="7" fillId="0" borderId="0" xfId="9" applyNumberFormat="1" applyFont="1" applyAlignment="1">
      <alignment horizontal="center" vertical="center" wrapText="1"/>
    </xf>
    <xf numFmtId="0" fontId="7" fillId="0" borderId="0" xfId="9" applyFont="1" applyAlignment="1">
      <alignment horizontal="center" vertical="center" wrapText="1"/>
    </xf>
    <xf numFmtId="0" fontId="86" fillId="0" borderId="0" xfId="9" applyFont="1" applyAlignment="1">
      <alignment horizontal="center"/>
    </xf>
    <xf numFmtId="215" fontId="6" fillId="0" borderId="0" xfId="9" applyNumberFormat="1" applyFont="1" applyAlignment="1">
      <alignment horizontal="left" vertical="center" wrapText="1"/>
    </xf>
    <xf numFmtId="215" fontId="6" fillId="0" borderId="20" xfId="9" applyNumberFormat="1" applyFont="1" applyBorder="1" applyAlignment="1">
      <alignment horizontal="left" vertical="center" wrapText="1"/>
    </xf>
    <xf numFmtId="0" fontId="43" fillId="0" borderId="6" xfId="11" applyFont="1" applyBorder="1" applyAlignment="1">
      <alignment horizontal="left" vertical="center" wrapText="1"/>
    </xf>
    <xf numFmtId="0" fontId="43" fillId="0" borderId="7" xfId="11" applyFont="1" applyBorder="1" applyAlignment="1">
      <alignment horizontal="left" vertical="center" wrapText="1"/>
    </xf>
    <xf numFmtId="0" fontId="43" fillId="0" borderId="8" xfId="11" applyFont="1" applyBorder="1" applyAlignment="1">
      <alignment horizontal="left" vertical="center" wrapText="1"/>
    </xf>
    <xf numFmtId="0" fontId="43" fillId="0" borderId="5" xfId="11" applyFont="1" applyBorder="1" applyAlignment="1">
      <alignment horizontal="left" vertical="center" wrapText="1"/>
    </xf>
    <xf numFmtId="0" fontId="41" fillId="4" borderId="10" xfId="10" applyFont="1" applyFill="1" applyBorder="1" applyAlignment="1">
      <alignment horizontal="center" vertical="center" wrapText="1"/>
    </xf>
    <xf numFmtId="0" fontId="41" fillId="4" borderId="14" xfId="10" applyFont="1" applyFill="1" applyBorder="1" applyAlignment="1">
      <alignment horizontal="center" vertical="center" wrapText="1"/>
    </xf>
    <xf numFmtId="38" fontId="35" fillId="2" borderId="109" xfId="1" applyFont="1" applyFill="1" applyBorder="1" applyAlignment="1">
      <alignment horizontal="right" vertical="center" shrinkToFit="1" readingOrder="1"/>
    </xf>
    <xf numFmtId="0" fontId="43" fillId="0" borderId="6" xfId="11" applyFont="1" applyBorder="1" applyAlignment="1">
      <alignment horizontal="center" vertical="center" wrapText="1"/>
    </xf>
    <xf numFmtId="0" fontId="43" fillId="0" borderId="7" xfId="11" applyFont="1" applyBorder="1" applyAlignment="1">
      <alignment horizontal="center" vertical="center" wrapText="1"/>
    </xf>
    <xf numFmtId="0" fontId="43" fillId="0" borderId="8" xfId="11" applyFont="1" applyBorder="1" applyAlignment="1">
      <alignment horizontal="center" vertical="center" wrapText="1"/>
    </xf>
    <xf numFmtId="38" fontId="35" fillId="2" borderId="187" xfId="1" applyFont="1" applyFill="1" applyBorder="1" applyAlignment="1">
      <alignment vertical="center" wrapText="1"/>
    </xf>
    <xf numFmtId="38" fontId="35" fillId="2" borderId="70" xfId="1" applyFont="1" applyFill="1" applyBorder="1" applyAlignment="1">
      <alignment vertical="center" wrapText="1"/>
    </xf>
    <xf numFmtId="38" fontId="35" fillId="2" borderId="5" xfId="1" applyFont="1" applyFill="1" applyBorder="1" applyAlignment="1">
      <alignment horizontal="right" vertical="center" wrapText="1" shrinkToFit="1" readingOrder="1"/>
    </xf>
    <xf numFmtId="38" fontId="35" fillId="2" borderId="12" xfId="1" applyFont="1" applyFill="1" applyBorder="1" applyAlignment="1">
      <alignment vertical="center" wrapText="1"/>
    </xf>
    <xf numFmtId="0" fontId="35" fillId="4" borderId="12" xfId="10" applyFont="1" applyFill="1" applyBorder="1" applyAlignment="1">
      <alignment horizontal="center" vertical="center" wrapText="1"/>
    </xf>
    <xf numFmtId="0" fontId="35" fillId="4" borderId="16" xfId="10" applyFont="1" applyFill="1" applyBorder="1" applyAlignment="1">
      <alignment horizontal="center" vertical="center" wrapText="1"/>
    </xf>
    <xf numFmtId="0" fontId="35" fillId="0" borderId="111" xfId="10" applyFont="1" applyBorder="1" applyAlignment="1">
      <alignment horizontal="center" shrinkToFit="1"/>
    </xf>
    <xf numFmtId="0" fontId="35" fillId="0" borderId="110" xfId="10" applyFont="1" applyBorder="1" applyAlignment="1">
      <alignment horizontal="center" shrinkToFit="1"/>
    </xf>
    <xf numFmtId="0" fontId="35" fillId="0" borderId="108" xfId="12" applyFont="1" applyBorder="1" applyAlignment="1">
      <alignment horizontal="center" vertical="center" shrinkToFit="1"/>
    </xf>
    <xf numFmtId="0" fontId="35" fillId="0" borderId="107" xfId="12" applyFont="1" applyBorder="1" applyAlignment="1">
      <alignment horizontal="center" vertical="center" shrinkToFit="1"/>
    </xf>
    <xf numFmtId="0" fontId="41" fillId="4" borderId="10" xfId="10" applyFont="1" applyFill="1" applyBorder="1" applyAlignment="1">
      <alignment horizontal="center" vertical="center" wrapText="1" shrinkToFit="1"/>
    </xf>
    <xf numFmtId="0" fontId="41" fillId="4" borderId="14" xfId="10" applyFont="1" applyFill="1" applyBorder="1" applyAlignment="1">
      <alignment horizontal="center" vertical="center" wrapText="1" shrinkToFit="1"/>
    </xf>
    <xf numFmtId="0" fontId="35" fillId="4" borderId="11" xfId="10" applyFont="1" applyFill="1" applyBorder="1" applyAlignment="1">
      <alignment horizontal="center" vertical="center" wrapText="1"/>
    </xf>
    <xf numFmtId="0" fontId="35" fillId="4" borderId="15" xfId="10" applyFont="1" applyFill="1" applyBorder="1" applyAlignment="1">
      <alignment horizontal="center" vertical="center" wrapText="1"/>
    </xf>
    <xf numFmtId="0" fontId="41" fillId="4" borderId="214" xfId="10" applyFont="1" applyFill="1" applyBorder="1" applyAlignment="1">
      <alignment horizontal="center" vertical="center" wrapText="1"/>
    </xf>
    <xf numFmtId="0" fontId="41" fillId="4" borderId="134" xfId="10" applyFont="1" applyFill="1" applyBorder="1" applyAlignment="1">
      <alignment horizontal="center" vertical="center" wrapText="1"/>
    </xf>
    <xf numFmtId="0" fontId="41" fillId="4" borderId="12" xfId="10" applyFont="1" applyFill="1" applyBorder="1" applyAlignment="1">
      <alignment horizontal="center" vertical="center" wrapText="1"/>
    </xf>
    <xf numFmtId="0" fontId="41" fillId="4" borderId="16" xfId="10" applyFont="1" applyFill="1" applyBorder="1" applyAlignment="1">
      <alignment horizontal="center" vertical="center" wrapText="1"/>
    </xf>
    <xf numFmtId="0" fontId="35" fillId="4" borderId="5" xfId="12" applyFont="1" applyFill="1" applyBorder="1" applyAlignment="1">
      <alignment horizontal="center" vertical="center" wrapText="1" shrinkToFit="1" readingOrder="1"/>
    </xf>
    <xf numFmtId="0" fontId="35" fillId="4" borderId="5" xfId="11" applyFont="1" applyFill="1" applyBorder="1" applyAlignment="1">
      <alignment horizontal="center" vertical="center" wrapText="1"/>
    </xf>
    <xf numFmtId="0" fontId="41" fillId="17" borderId="26" xfId="9" applyFont="1" applyFill="1" applyBorder="1" applyAlignment="1">
      <alignment horizontal="right" vertical="center"/>
    </xf>
    <xf numFmtId="0" fontId="43" fillId="0" borderId="0" xfId="9" applyFont="1">
      <alignment vertical="center"/>
    </xf>
    <xf numFmtId="0" fontId="43" fillId="0" borderId="0" xfId="9" applyFont="1" applyAlignment="1">
      <alignment vertical="center" wrapText="1"/>
    </xf>
    <xf numFmtId="0" fontId="35" fillId="0" borderId="109" xfId="12" applyFont="1" applyBorder="1" applyAlignment="1">
      <alignment horizontal="left" vertical="center" shrinkToFit="1"/>
    </xf>
    <xf numFmtId="0" fontId="35" fillId="4" borderId="5" xfId="12" applyFont="1" applyFill="1" applyBorder="1" applyAlignment="1">
      <alignment horizontal="center" vertical="center" shrinkToFit="1"/>
    </xf>
    <xf numFmtId="0" fontId="35" fillId="0" borderId="5" xfId="10" applyFont="1" applyBorder="1"/>
    <xf numFmtId="0" fontId="35" fillId="4" borderId="10" xfId="12" applyFont="1" applyFill="1" applyBorder="1" applyAlignment="1">
      <alignment horizontal="center" vertical="center" shrinkToFit="1"/>
    </xf>
    <xf numFmtId="0" fontId="35" fillId="4" borderId="11" xfId="12" applyFont="1" applyFill="1" applyBorder="1" applyAlignment="1">
      <alignment horizontal="center" vertical="center" shrinkToFit="1"/>
    </xf>
    <xf numFmtId="0" fontId="35" fillId="4" borderId="14" xfId="12" applyFont="1" applyFill="1" applyBorder="1" applyAlignment="1">
      <alignment horizontal="center" vertical="center" shrinkToFit="1"/>
    </xf>
    <xf numFmtId="0" fontId="35" fillId="4" borderId="15" xfId="12" applyFont="1" applyFill="1" applyBorder="1" applyAlignment="1">
      <alignment horizontal="center" vertical="center" shrinkToFit="1"/>
    </xf>
    <xf numFmtId="0" fontId="35" fillId="4" borderId="6" xfId="12" applyFont="1" applyFill="1" applyBorder="1" applyAlignment="1">
      <alignment horizontal="center" vertical="center" wrapText="1" shrinkToFit="1" readingOrder="1"/>
    </xf>
    <xf numFmtId="0" fontId="35" fillId="4" borderId="8" xfId="12" applyFont="1" applyFill="1" applyBorder="1" applyAlignment="1">
      <alignment horizontal="center" vertical="center" wrapText="1" shrinkToFit="1" readingOrder="1"/>
    </xf>
    <xf numFmtId="0" fontId="42" fillId="0" borderId="0" xfId="9" applyFont="1" applyAlignment="1">
      <alignment horizontal="center"/>
    </xf>
    <xf numFmtId="0" fontId="41" fillId="4" borderId="12" xfId="10" applyFont="1" applyFill="1" applyBorder="1" applyAlignment="1">
      <alignment horizontal="center" vertical="center"/>
    </xf>
    <xf numFmtId="0" fontId="41" fillId="4" borderId="16" xfId="10" applyFont="1" applyFill="1" applyBorder="1" applyAlignment="1">
      <alignment horizontal="center" vertical="center"/>
    </xf>
    <xf numFmtId="0" fontId="35" fillId="0" borderId="12" xfId="12" applyFont="1" applyBorder="1" applyAlignment="1">
      <alignment horizontal="left" vertical="center" shrinkToFit="1"/>
    </xf>
    <xf numFmtId="209" fontId="60" fillId="3" borderId="0" xfId="21" applyNumberFormat="1" applyFont="1" applyFill="1" applyAlignment="1" applyProtection="1">
      <alignment horizontal="right" vertical="center"/>
      <protection locked="0"/>
    </xf>
    <xf numFmtId="0" fontId="60" fillId="2" borderId="0" xfId="21" applyFont="1" applyFill="1" applyAlignment="1">
      <alignment horizontal="right" vertical="center" shrinkToFit="1"/>
    </xf>
    <xf numFmtId="0" fontId="60" fillId="2" borderId="0" xfId="21" applyFont="1" applyFill="1" applyAlignment="1">
      <alignment horizontal="right" vertical="center"/>
    </xf>
    <xf numFmtId="0" fontId="60" fillId="0" borderId="0" xfId="21" applyFont="1" applyAlignment="1">
      <alignment horizontal="left" vertical="center" wrapText="1"/>
    </xf>
    <xf numFmtId="0" fontId="6" fillId="6" borderId="6" xfId="0" applyFont="1" applyFill="1" applyBorder="1" applyAlignment="1" applyProtection="1">
      <alignment vertical="center" wrapText="1"/>
      <protection locked="0"/>
    </xf>
    <xf numFmtId="0" fontId="6" fillId="6" borderId="7" xfId="0" applyFont="1" applyFill="1" applyBorder="1" applyAlignment="1" applyProtection="1">
      <alignment vertical="center" wrapText="1"/>
      <protection locked="0"/>
    </xf>
    <xf numFmtId="0" fontId="6" fillId="6" borderId="8" xfId="0" applyFont="1" applyFill="1" applyBorder="1" applyAlignment="1" applyProtection="1">
      <alignment vertical="center" wrapText="1"/>
      <protection locked="0"/>
    </xf>
    <xf numFmtId="0" fontId="35" fillId="0" borderId="10" xfId="5" applyFont="1" applyBorder="1">
      <alignment vertical="center"/>
    </xf>
    <xf numFmtId="0" fontId="35" fillId="0" borderId="17" xfId="5" applyFont="1" applyBorder="1">
      <alignment vertical="center"/>
    </xf>
    <xf numFmtId="0" fontId="35" fillId="0" borderId="11" xfId="5" applyFont="1" applyBorder="1">
      <alignment vertical="center"/>
    </xf>
    <xf numFmtId="0" fontId="146" fillId="0" borderId="26" xfId="2" applyFont="1" applyBorder="1" applyAlignment="1">
      <alignment horizontal="left" vertical="center" wrapText="1"/>
    </xf>
    <xf numFmtId="0" fontId="139" fillId="4" borderId="10" xfId="0" applyFont="1" applyFill="1" applyBorder="1" applyAlignment="1">
      <alignment horizontal="center" vertical="center" wrapText="1"/>
    </xf>
    <xf numFmtId="0" fontId="139" fillId="4" borderId="11" xfId="0" applyFont="1" applyFill="1" applyBorder="1" applyAlignment="1">
      <alignment horizontal="center" vertical="center" wrapText="1"/>
    </xf>
    <xf numFmtId="0" fontId="139" fillId="4" borderId="14" xfId="0" applyFont="1" applyFill="1" applyBorder="1" applyAlignment="1">
      <alignment horizontal="center" vertical="center" wrapText="1"/>
    </xf>
    <xf numFmtId="0" fontId="139" fillId="4" borderId="15" xfId="0" applyFont="1" applyFill="1" applyBorder="1" applyAlignment="1">
      <alignment horizontal="center" vertical="center" wrapText="1"/>
    </xf>
    <xf numFmtId="0" fontId="41" fillId="3" borderId="6" xfId="0" applyFont="1" applyFill="1" applyBorder="1" applyAlignment="1" applyProtection="1">
      <alignment horizontal="left" vertical="center" wrapText="1"/>
      <protection locked="0"/>
    </xf>
    <xf numFmtId="0" fontId="41" fillId="3" borderId="7" xfId="0" applyFont="1" applyFill="1" applyBorder="1" applyAlignment="1" applyProtection="1">
      <alignment horizontal="left" vertical="center" wrapText="1"/>
      <protection locked="0"/>
    </xf>
    <xf numFmtId="0" fontId="41" fillId="3" borderId="8" xfId="0" applyFont="1" applyFill="1" applyBorder="1" applyAlignment="1" applyProtection="1">
      <alignment horizontal="left" vertical="center" wrapText="1"/>
      <protection locked="0"/>
    </xf>
    <xf numFmtId="0" fontId="139" fillId="4" borderId="6" xfId="0" applyFont="1" applyFill="1" applyBorder="1" applyAlignment="1">
      <alignment horizontal="center" vertical="center" wrapText="1" shrinkToFit="1"/>
    </xf>
    <xf numFmtId="0" fontId="139" fillId="4" borderId="8" xfId="0" applyFont="1" applyFill="1" applyBorder="1" applyAlignment="1">
      <alignment horizontal="center" vertical="center" wrapText="1" shrinkToFit="1"/>
    </xf>
    <xf numFmtId="0" fontId="6" fillId="0" borderId="142" xfId="0" quotePrefix="1" applyFont="1" applyBorder="1">
      <alignment vertical="center"/>
    </xf>
    <xf numFmtId="0" fontId="6" fillId="0" borderId="131" xfId="0" quotePrefix="1" applyFont="1" applyBorder="1">
      <alignment vertical="center"/>
    </xf>
    <xf numFmtId="0" fontId="6" fillId="0" borderId="141" xfId="0" quotePrefix="1" applyFont="1" applyBorder="1">
      <alignment vertical="center"/>
    </xf>
    <xf numFmtId="207" fontId="6" fillId="2" borderId="132" xfId="0" applyNumberFormat="1" applyFont="1" applyFill="1" applyBorder="1" applyAlignment="1">
      <alignment vertical="center" wrapText="1"/>
    </xf>
    <xf numFmtId="207" fontId="6" fillId="2" borderId="131" xfId="0" applyNumberFormat="1" applyFont="1" applyFill="1" applyBorder="1" applyAlignment="1">
      <alignment vertical="center" wrapText="1"/>
    </xf>
    <xf numFmtId="207" fontId="6" fillId="2" borderId="140" xfId="0" applyNumberFormat="1" applyFont="1" applyFill="1" applyBorder="1" applyAlignment="1">
      <alignment vertical="center" wrapText="1"/>
    </xf>
    <xf numFmtId="0" fontId="14" fillId="4" borderId="6" xfId="2" applyFont="1" applyFill="1" applyBorder="1" applyAlignment="1">
      <alignment horizontal="center" vertical="center" wrapText="1"/>
    </xf>
    <xf numFmtId="0" fontId="14" fillId="4" borderId="7" xfId="2" applyFont="1" applyFill="1" applyBorder="1" applyAlignment="1">
      <alignment horizontal="center" vertical="center" wrapText="1"/>
    </xf>
    <xf numFmtId="0" fontId="14" fillId="4" borderId="8" xfId="2" applyFont="1" applyFill="1" applyBorder="1" applyAlignment="1">
      <alignment horizontal="center" vertical="center" wrapText="1"/>
    </xf>
    <xf numFmtId="0" fontId="14" fillId="0" borderId="6" xfId="2" applyFont="1" applyBorder="1" applyAlignment="1">
      <alignment horizontal="center" vertical="center" wrapText="1"/>
    </xf>
    <xf numFmtId="0" fontId="14" fillId="0" borderId="7" xfId="2" applyFont="1" applyBorder="1" applyAlignment="1">
      <alignment horizontal="center" vertical="center" wrapText="1"/>
    </xf>
    <xf numFmtId="0" fontId="28" fillId="4" borderId="99" xfId="0" applyFont="1" applyFill="1" applyBorder="1" applyAlignment="1">
      <alignment vertical="center" textRotation="255" wrapText="1"/>
    </xf>
    <xf numFmtId="0" fontId="28" fillId="4" borderId="145" xfId="0" applyFont="1" applyFill="1" applyBorder="1" applyAlignment="1">
      <alignment vertical="center" textRotation="255" wrapText="1"/>
    </xf>
    <xf numFmtId="0" fontId="28" fillId="4" borderId="104" xfId="0" applyFont="1" applyFill="1" applyBorder="1" applyAlignment="1">
      <alignment vertical="center" textRotation="255" wrapText="1"/>
    </xf>
    <xf numFmtId="0" fontId="28" fillId="4" borderId="143" xfId="0" applyFont="1" applyFill="1" applyBorder="1" applyAlignment="1">
      <alignment vertical="center" textRotation="255" wrapText="1"/>
    </xf>
    <xf numFmtId="0" fontId="6" fillId="0" borderId="147" xfId="0" applyFont="1" applyBorder="1" applyAlignment="1">
      <alignment vertical="center" wrapText="1"/>
    </xf>
    <xf numFmtId="0" fontId="6" fillId="0" borderId="26" xfId="0" applyFont="1" applyBorder="1" applyAlignment="1">
      <alignment vertical="center" wrapText="1"/>
    </xf>
    <xf numFmtId="0" fontId="6" fillId="0" borderId="146" xfId="0" applyFont="1" applyBorder="1" applyAlignment="1">
      <alignment vertical="center" wrapText="1"/>
    </xf>
    <xf numFmtId="0" fontId="35" fillId="0" borderId="6" xfId="5" applyFont="1" applyBorder="1">
      <alignment vertical="center"/>
    </xf>
    <xf numFmtId="0" fontId="35" fillId="0" borderId="7" xfId="5" applyFont="1" applyBorder="1">
      <alignment vertical="center"/>
    </xf>
    <xf numFmtId="0" fontId="35" fillId="0" borderId="8" xfId="5" applyFont="1" applyBorder="1">
      <alignment vertical="center"/>
    </xf>
    <xf numFmtId="0" fontId="35" fillId="0" borderId="136" xfId="5" applyFont="1" applyBorder="1">
      <alignment vertical="center"/>
    </xf>
    <xf numFmtId="0" fontId="35" fillId="0" borderId="148" xfId="5" applyFont="1" applyBorder="1">
      <alignment vertical="center"/>
    </xf>
    <xf numFmtId="215" fontId="6" fillId="6" borderId="6" xfId="0" applyNumberFormat="1" applyFont="1" applyFill="1" applyBorder="1" applyAlignment="1" applyProtection="1">
      <alignment vertical="center" wrapText="1"/>
      <protection locked="0"/>
    </xf>
    <xf numFmtId="215" fontId="6" fillId="6" borderId="7" xfId="0" applyNumberFormat="1" applyFont="1" applyFill="1" applyBorder="1" applyAlignment="1" applyProtection="1">
      <alignment vertical="center" wrapText="1"/>
      <protection locked="0"/>
    </xf>
    <xf numFmtId="215" fontId="6" fillId="6" borderId="8" xfId="0" applyNumberFormat="1" applyFont="1" applyFill="1" applyBorder="1" applyAlignment="1" applyProtection="1">
      <alignment vertical="center" wrapText="1"/>
      <protection locked="0"/>
    </xf>
    <xf numFmtId="0" fontId="28" fillId="0" borderId="5" xfId="0" applyFont="1" applyBorder="1" applyAlignment="1">
      <alignment horizontal="center" vertical="center"/>
    </xf>
    <xf numFmtId="0" fontId="13" fillId="4" borderId="16" xfId="0" applyFont="1" applyFill="1" applyBorder="1" applyAlignment="1">
      <alignment horizontal="center" vertical="center" textRotation="255"/>
    </xf>
    <xf numFmtId="0" fontId="13" fillId="4" borderId="5" xfId="0" applyFont="1" applyFill="1" applyBorder="1" applyAlignment="1">
      <alignment horizontal="center" vertical="center" textRotation="255"/>
    </xf>
    <xf numFmtId="0" fontId="6" fillId="0" borderId="10" xfId="0" applyFont="1" applyBorder="1" applyAlignment="1">
      <alignment horizontal="center" vertical="center" textRotation="255" wrapText="1"/>
    </xf>
    <xf numFmtId="0" fontId="6" fillId="0" borderId="11" xfId="0" applyFont="1" applyBorder="1" applyAlignment="1">
      <alignment horizontal="center" vertical="center" textRotation="255" wrapText="1"/>
    </xf>
    <xf numFmtId="0" fontId="6" fillId="0" borderId="13" xfId="0" applyFont="1" applyBorder="1" applyAlignment="1">
      <alignment horizontal="center" vertical="center" textRotation="255" wrapText="1"/>
    </xf>
    <xf numFmtId="0" fontId="6" fillId="0" borderId="20" xfId="0" applyFont="1" applyBorder="1" applyAlignment="1">
      <alignment horizontal="center" vertical="center" textRotation="255" wrapText="1"/>
    </xf>
    <xf numFmtId="0" fontId="35" fillId="6" borderId="6" xfId="0" applyFont="1" applyFill="1" applyBorder="1" applyAlignment="1" applyProtection="1">
      <alignment vertical="center" wrapText="1"/>
      <protection locked="0"/>
    </xf>
    <xf numFmtId="0" fontId="35" fillId="6" borderId="7" xfId="0" applyFont="1" applyFill="1" applyBorder="1" applyAlignment="1" applyProtection="1">
      <alignment vertical="center" wrapText="1"/>
      <protection locked="0"/>
    </xf>
    <xf numFmtId="0" fontId="35" fillId="6" borderId="8" xfId="0" applyFont="1" applyFill="1" applyBorder="1" applyAlignment="1" applyProtection="1">
      <alignment vertical="center" wrapText="1"/>
      <protection locked="0"/>
    </xf>
    <xf numFmtId="0" fontId="6" fillId="0" borderId="75" xfId="0" applyFont="1" applyBorder="1" applyAlignment="1">
      <alignment vertical="center" wrapText="1"/>
    </xf>
    <xf numFmtId="0" fontId="6" fillId="0" borderId="76" xfId="0" applyFont="1" applyBorder="1" applyAlignment="1">
      <alignment vertical="center" wrapText="1"/>
    </xf>
    <xf numFmtId="0" fontId="6" fillId="0" borderId="144" xfId="0" applyFont="1" applyBorder="1" applyAlignment="1">
      <alignment vertical="center" wrapText="1"/>
    </xf>
    <xf numFmtId="0" fontId="41" fillId="3" borderId="5" xfId="0" applyFont="1" applyFill="1" applyBorder="1" applyAlignment="1" applyProtection="1">
      <alignment horizontal="center" vertical="center"/>
      <protection locked="0"/>
    </xf>
    <xf numFmtId="0" fontId="35" fillId="0" borderId="6" xfId="5" applyFont="1" applyBorder="1" applyAlignment="1">
      <alignment vertical="center" shrinkToFit="1"/>
    </xf>
    <xf numFmtId="0" fontId="35" fillId="0" borderId="7" xfId="5" applyFont="1" applyBorder="1" applyAlignment="1">
      <alignment vertical="center" shrinkToFit="1"/>
    </xf>
    <xf numFmtId="0" fontId="35" fillId="0" borderId="8" xfId="5" applyFont="1" applyBorder="1" applyAlignment="1">
      <alignment vertical="center" shrinkToFit="1"/>
    </xf>
    <xf numFmtId="0" fontId="127" fillId="0" borderId="6" xfId="2" applyFont="1" applyBorder="1" applyAlignment="1">
      <alignment horizontal="center" vertical="center" wrapText="1"/>
    </xf>
    <xf numFmtId="0" fontId="127" fillId="0" borderId="7" xfId="2" applyFont="1" applyBorder="1" applyAlignment="1">
      <alignment horizontal="center" vertical="center" wrapText="1"/>
    </xf>
    <xf numFmtId="0" fontId="6" fillId="0" borderId="5" xfId="0" applyFont="1" applyBorder="1" applyAlignment="1">
      <alignment horizontal="center" vertical="center" textRotation="255"/>
    </xf>
    <xf numFmtId="208" fontId="35" fillId="0" borderId="6" xfId="5" applyNumberFormat="1" applyFont="1" applyBorder="1" applyAlignment="1">
      <alignment horizontal="left" vertical="center" shrinkToFit="1"/>
    </xf>
    <xf numFmtId="208" fontId="35" fillId="0" borderId="7" xfId="5" applyNumberFormat="1" applyFont="1" applyBorder="1" applyAlignment="1">
      <alignment horizontal="left" vertical="center" shrinkToFit="1"/>
    </xf>
    <xf numFmtId="208" fontId="35" fillId="0" borderId="8" xfId="5" applyNumberFormat="1" applyFont="1" applyBorder="1" applyAlignment="1">
      <alignment horizontal="left" vertical="center" shrinkToFit="1"/>
    </xf>
    <xf numFmtId="0" fontId="35" fillId="0" borderId="6" xfId="0" applyFont="1" applyBorder="1" applyAlignment="1">
      <alignment vertical="center" wrapText="1"/>
    </xf>
    <xf numFmtId="0" fontId="35" fillId="0" borderId="7" xfId="0" applyFont="1" applyBorder="1" applyAlignment="1">
      <alignment vertical="center" wrapText="1"/>
    </xf>
    <xf numFmtId="0" fontId="35" fillId="0" borderId="8" xfId="0" applyFont="1" applyBorder="1" applyAlignment="1">
      <alignment vertical="center" wrapText="1"/>
    </xf>
    <xf numFmtId="0" fontId="6" fillId="0" borderId="108" xfId="0" applyFont="1" applyBorder="1">
      <alignment vertical="center"/>
    </xf>
    <xf numFmtId="0" fontId="6" fillId="0" borderId="154" xfId="0" applyFont="1" applyBorder="1">
      <alignment vertical="center"/>
    </xf>
    <xf numFmtId="0" fontId="6" fillId="0" borderId="107" xfId="0" applyFont="1" applyBorder="1">
      <alignment vertical="center"/>
    </xf>
    <xf numFmtId="221" fontId="88" fillId="2" borderId="109" xfId="1" applyNumberFormat="1" applyFont="1" applyFill="1" applyBorder="1" applyAlignment="1">
      <alignment horizontal="right" vertical="center"/>
    </xf>
    <xf numFmtId="38" fontId="6" fillId="0" borderId="108" xfId="1" applyFont="1" applyFill="1" applyBorder="1" applyAlignment="1" applyProtection="1">
      <alignment horizontal="left" vertical="center" wrapText="1"/>
      <protection locked="0"/>
    </xf>
    <xf numFmtId="38" fontId="6" fillId="0" borderId="154" xfId="1" applyFont="1" applyFill="1" applyBorder="1" applyAlignment="1" applyProtection="1">
      <alignment horizontal="left" vertical="center" wrapText="1"/>
      <protection locked="0"/>
    </xf>
    <xf numFmtId="38" fontId="6" fillId="0" borderId="107" xfId="1" applyFont="1" applyFill="1" applyBorder="1" applyAlignment="1" applyProtection="1">
      <alignment horizontal="left" vertical="center" wrapText="1"/>
      <protection locked="0"/>
    </xf>
    <xf numFmtId="0" fontId="6" fillId="4" borderId="12" xfId="2" applyFont="1" applyFill="1" applyBorder="1" applyAlignment="1">
      <alignment horizontal="center" vertical="center" textRotation="255" wrapText="1"/>
    </xf>
    <xf numFmtId="0" fontId="6" fillId="4" borderId="29" xfId="2" applyFont="1" applyFill="1" applyBorder="1" applyAlignment="1">
      <alignment horizontal="center" vertical="center" textRotation="255" wrapText="1"/>
    </xf>
    <xf numFmtId="0" fontId="6" fillId="4" borderId="16" xfId="2" applyFont="1" applyFill="1" applyBorder="1" applyAlignment="1">
      <alignment horizontal="center" vertical="center" textRotation="255" wrapText="1"/>
    </xf>
    <xf numFmtId="0" fontId="6" fillId="0" borderId="26" xfId="2" applyFont="1" applyBorder="1" applyAlignment="1">
      <alignment vertical="center" wrapText="1"/>
    </xf>
    <xf numFmtId="0" fontId="6" fillId="0" borderId="15" xfId="2" applyFont="1" applyBorder="1" applyAlignment="1">
      <alignment vertical="center" wrapText="1"/>
    </xf>
    <xf numFmtId="221" fontId="88" fillId="17" borderId="14" xfId="1" applyNumberFormat="1" applyFont="1" applyFill="1" applyBorder="1" applyAlignment="1">
      <alignment horizontal="right" vertical="center"/>
    </xf>
    <xf numFmtId="221" fontId="88" fillId="17" borderId="26" xfId="1" applyNumberFormat="1" applyFont="1" applyFill="1" applyBorder="1" applyAlignment="1">
      <alignment horizontal="right" vertical="center"/>
    </xf>
    <xf numFmtId="221" fontId="88" fillId="17" borderId="15" xfId="1" applyNumberFormat="1" applyFont="1" applyFill="1" applyBorder="1" applyAlignment="1">
      <alignment horizontal="right" vertical="center"/>
    </xf>
    <xf numFmtId="38" fontId="6" fillId="0" borderId="14" xfId="1" applyFont="1" applyFill="1" applyBorder="1" applyAlignment="1" applyProtection="1">
      <alignment horizontal="left" vertical="center" wrapText="1"/>
      <protection locked="0"/>
    </xf>
    <xf numFmtId="38" fontId="6" fillId="0" borderId="26" xfId="1" applyFont="1" applyFill="1" applyBorder="1" applyAlignment="1" applyProtection="1">
      <alignment horizontal="left" vertical="center" wrapText="1"/>
      <protection locked="0"/>
    </xf>
    <xf numFmtId="38" fontId="6" fillId="0" borderId="15" xfId="1" applyFont="1" applyFill="1" applyBorder="1" applyAlignment="1" applyProtection="1">
      <alignment horizontal="left" vertical="center" wrapText="1"/>
      <protection locked="0"/>
    </xf>
    <xf numFmtId="0" fontId="6" fillId="0" borderId="7" xfId="2" applyFont="1" applyBorder="1" applyAlignment="1">
      <alignment vertical="center" wrapText="1"/>
    </xf>
    <xf numFmtId="0" fontId="6" fillId="0" borderId="8" xfId="2" applyFont="1" applyBorder="1" applyAlignment="1">
      <alignment vertical="center" wrapText="1"/>
    </xf>
    <xf numFmtId="221" fontId="88" fillId="17" borderId="6" xfId="1" applyNumberFormat="1" applyFont="1" applyFill="1" applyBorder="1" applyAlignment="1">
      <alignment horizontal="right" vertical="center"/>
    </xf>
    <xf numFmtId="221" fontId="88" fillId="17" borderId="7" xfId="1" applyNumberFormat="1" applyFont="1" applyFill="1" applyBorder="1" applyAlignment="1">
      <alignment horizontal="right" vertical="center"/>
    </xf>
    <xf numFmtId="221" fontId="88" fillId="17" borderId="8" xfId="1" applyNumberFormat="1" applyFont="1" applyFill="1" applyBorder="1" applyAlignment="1">
      <alignment horizontal="right" vertical="center"/>
    </xf>
    <xf numFmtId="38" fontId="6" fillId="0" borderId="6" xfId="1" applyFont="1" applyFill="1" applyBorder="1" applyAlignment="1" applyProtection="1">
      <alignment horizontal="left" vertical="center" wrapText="1"/>
      <protection locked="0"/>
    </xf>
    <xf numFmtId="38" fontId="6" fillId="0" borderId="7" xfId="1" applyFont="1" applyFill="1" applyBorder="1" applyAlignment="1" applyProtection="1">
      <alignment horizontal="left" vertical="center" wrapText="1"/>
      <protection locked="0"/>
    </xf>
    <xf numFmtId="38" fontId="6" fillId="0" borderId="8" xfId="1" applyFont="1" applyFill="1" applyBorder="1" applyAlignment="1" applyProtection="1">
      <alignment horizontal="left" vertical="center" wrapText="1"/>
      <protection locked="0"/>
    </xf>
    <xf numFmtId="221" fontId="88" fillId="17" borderId="111" xfId="1" applyNumberFormat="1" applyFont="1" applyFill="1" applyBorder="1" applyAlignment="1">
      <alignment horizontal="right" vertical="center"/>
    </xf>
    <xf numFmtId="221" fontId="88" fillId="17" borderId="155" xfId="1" applyNumberFormat="1" applyFont="1" applyFill="1" applyBorder="1" applyAlignment="1">
      <alignment horizontal="right" vertical="center"/>
    </xf>
    <xf numFmtId="221" fontId="88" fillId="17" borderId="110" xfId="1" applyNumberFormat="1" applyFont="1" applyFill="1" applyBorder="1" applyAlignment="1">
      <alignment horizontal="right" vertical="center"/>
    </xf>
    <xf numFmtId="38" fontId="6" fillId="0" borderId="10" xfId="1" applyFont="1" applyFill="1" applyBorder="1" applyAlignment="1" applyProtection="1">
      <alignment horizontal="left" vertical="center" wrapText="1"/>
      <protection locked="0"/>
    </xf>
    <xf numFmtId="38" fontId="6" fillId="0" borderId="17" xfId="1" applyFont="1" applyFill="1" applyBorder="1" applyAlignment="1" applyProtection="1">
      <alignment horizontal="left" vertical="center" wrapText="1"/>
      <protection locked="0"/>
    </xf>
    <xf numFmtId="38" fontId="6" fillId="0" borderId="11" xfId="1" applyFont="1" applyFill="1" applyBorder="1" applyAlignment="1" applyProtection="1">
      <alignment horizontal="left" vertical="center" wrapText="1"/>
      <protection locked="0"/>
    </xf>
    <xf numFmtId="0" fontId="59" fillId="17" borderId="0" xfId="0" applyFont="1" applyFill="1" applyAlignment="1">
      <alignment horizontal="right" vertical="center"/>
    </xf>
    <xf numFmtId="0" fontId="7" fillId="3" borderId="26" xfId="2" applyFont="1" applyFill="1" applyBorder="1" applyAlignment="1" applyProtection="1">
      <alignment horizontal="left" vertical="center" shrinkToFit="1"/>
      <protection locked="0"/>
    </xf>
    <xf numFmtId="0" fontId="59" fillId="3" borderId="0" xfId="0" applyFont="1" applyFill="1" applyAlignment="1" applyProtection="1">
      <alignment horizontal="right" vertical="center"/>
      <protection locked="0"/>
    </xf>
    <xf numFmtId="0" fontId="60" fillId="0" borderId="0" xfId="0" applyFont="1" applyAlignment="1">
      <alignment vertical="center" wrapText="1"/>
    </xf>
    <xf numFmtId="0" fontId="8" fillId="0" borderId="0" xfId="2" applyFont="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7" fillId="17" borderId="6" xfId="0" applyFont="1" applyFill="1" applyBorder="1" applyAlignment="1">
      <alignment horizontal="center" vertical="center"/>
    </xf>
    <xf numFmtId="0" fontId="7" fillId="17" borderId="7" xfId="0" applyFont="1" applyFill="1" applyBorder="1" applyAlignment="1">
      <alignment horizontal="center" vertical="center"/>
    </xf>
    <xf numFmtId="0" fontId="7" fillId="17" borderId="8" xfId="0" applyFont="1" applyFill="1" applyBorder="1" applyAlignment="1">
      <alignment horizontal="center" vertical="center"/>
    </xf>
    <xf numFmtId="0" fontId="147" fillId="0" borderId="0" xfId="0" applyFont="1" applyAlignment="1">
      <alignment horizontal="left" vertical="center" wrapText="1"/>
    </xf>
    <xf numFmtId="0" fontId="61" fillId="3" borderId="0" xfId="0" applyFont="1" applyFill="1" applyAlignment="1" applyProtection="1">
      <alignment horizontal="right" vertical="center"/>
      <protection locked="0"/>
    </xf>
    <xf numFmtId="208" fontId="59" fillId="2" borderId="0" xfId="2" applyNumberFormat="1" applyFont="1" applyFill="1" applyAlignment="1">
      <alignment horizontal="right"/>
    </xf>
    <xf numFmtId="0" fontId="60" fillId="6" borderId="0" xfId="21" applyFont="1" applyFill="1" applyAlignment="1">
      <alignment horizontal="left" vertical="center"/>
    </xf>
    <xf numFmtId="0" fontId="6" fillId="0" borderId="108" xfId="0" applyFont="1" applyBorder="1" applyAlignment="1">
      <alignment horizontal="center" vertical="center"/>
    </xf>
    <xf numFmtId="0" fontId="6" fillId="0" borderId="154" xfId="0" applyFont="1" applyBorder="1" applyAlignment="1">
      <alignment horizontal="center" vertical="center"/>
    </xf>
    <xf numFmtId="0" fontId="6" fillId="0" borderId="107" xfId="0" applyFont="1" applyBorder="1" applyAlignment="1">
      <alignment horizontal="center" vertical="center"/>
    </xf>
    <xf numFmtId="222" fontId="6" fillId="4" borderId="5" xfId="0" applyNumberFormat="1" applyFont="1" applyFill="1" applyBorder="1" applyAlignment="1">
      <alignment horizontal="center" vertical="center"/>
    </xf>
    <xf numFmtId="0" fontId="6" fillId="0" borderId="26" xfId="2" applyFont="1" applyBorder="1" applyAlignment="1">
      <alignment horizontal="left" vertical="center" wrapText="1"/>
    </xf>
    <xf numFmtId="0" fontId="6" fillId="0" borderId="15" xfId="2" applyFont="1" applyBorder="1" applyAlignment="1">
      <alignment horizontal="left" vertical="center" wrapText="1"/>
    </xf>
    <xf numFmtId="221" fontId="88" fillId="2" borderId="14" xfId="1" applyNumberFormat="1" applyFont="1" applyFill="1" applyBorder="1" applyAlignment="1">
      <alignment horizontal="right" vertical="center"/>
    </xf>
    <xf numFmtId="221" fontId="88" fillId="2" borderId="26" xfId="1" applyNumberFormat="1" applyFont="1" applyFill="1" applyBorder="1" applyAlignment="1">
      <alignment horizontal="right" vertical="center"/>
    </xf>
    <xf numFmtId="221" fontId="88" fillId="2" borderId="15" xfId="1" applyNumberFormat="1" applyFont="1" applyFill="1" applyBorder="1" applyAlignment="1">
      <alignment horizontal="right" vertical="center"/>
    </xf>
    <xf numFmtId="0" fontId="6" fillId="0" borderId="7" xfId="2" applyFont="1" applyBorder="1" applyAlignment="1">
      <alignment horizontal="left" vertical="center" wrapText="1"/>
    </xf>
    <xf numFmtId="0" fontId="6" fillId="0" borderId="8" xfId="2" applyFont="1" applyBorder="1" applyAlignment="1">
      <alignment horizontal="left" vertical="center" wrapText="1"/>
    </xf>
    <xf numFmtId="38" fontId="123" fillId="0" borderId="6" xfId="1" applyFont="1" applyFill="1" applyBorder="1" applyAlignment="1" applyProtection="1">
      <alignment horizontal="left" vertical="center" wrapText="1"/>
      <protection locked="0"/>
    </xf>
    <xf numFmtId="38" fontId="123" fillId="0" borderId="7" xfId="1" applyFont="1" applyFill="1" applyBorder="1" applyAlignment="1" applyProtection="1">
      <alignment horizontal="left" vertical="center" wrapText="1"/>
      <protection locked="0"/>
    </xf>
    <xf numFmtId="38" fontId="123" fillId="0" borderId="8" xfId="1" applyFont="1" applyFill="1" applyBorder="1" applyAlignment="1" applyProtection="1">
      <alignment horizontal="left" vertical="center" wrapText="1"/>
      <protection locked="0"/>
    </xf>
    <xf numFmtId="0" fontId="6" fillId="0" borderId="7" xfId="2" applyFont="1" applyBorder="1" applyAlignment="1">
      <alignment horizontal="left" vertical="center"/>
    </xf>
    <xf numFmtId="0" fontId="6" fillId="0" borderId="8" xfId="2" applyFont="1" applyBorder="1" applyAlignment="1">
      <alignment horizontal="left" vertical="center"/>
    </xf>
    <xf numFmtId="221" fontId="88" fillId="2" borderId="6" xfId="1" applyNumberFormat="1" applyFont="1" applyFill="1" applyBorder="1" applyAlignment="1">
      <alignment horizontal="right" vertical="center"/>
    </xf>
    <xf numFmtId="221" fontId="88" fillId="2" borderId="7" xfId="1" applyNumberFormat="1" applyFont="1" applyFill="1" applyBorder="1" applyAlignment="1">
      <alignment horizontal="right" vertical="center"/>
    </xf>
    <xf numFmtId="221" fontId="88" fillId="2" borderId="8" xfId="1" applyNumberFormat="1" applyFont="1" applyFill="1" applyBorder="1" applyAlignment="1">
      <alignment horizontal="right" vertical="center"/>
    </xf>
    <xf numFmtId="0" fontId="35" fillId="0" borderId="106" xfId="5" applyFont="1" applyBorder="1">
      <alignment vertical="center"/>
    </xf>
    <xf numFmtId="0" fontId="35" fillId="0" borderId="105" xfId="5" applyFont="1" applyBorder="1">
      <alignment vertical="center"/>
    </xf>
    <xf numFmtId="0" fontId="35" fillId="0" borderId="152" xfId="5" applyFont="1" applyBorder="1">
      <alignment vertical="center"/>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0" fontId="35" fillId="0" borderId="151" xfId="5" applyFont="1" applyBorder="1">
      <alignment vertical="center"/>
    </xf>
    <xf numFmtId="0" fontId="35" fillId="0" borderId="103" xfId="5" applyFont="1" applyBorder="1">
      <alignment vertical="center"/>
    </xf>
    <xf numFmtId="0" fontId="35" fillId="0" borderId="150" xfId="5" applyFont="1" applyBorder="1">
      <alignment vertical="center"/>
    </xf>
    <xf numFmtId="0" fontId="41" fillId="2" borderId="12" xfId="0" applyFont="1" applyFill="1" applyBorder="1" applyAlignment="1">
      <alignment horizontal="center" vertical="center"/>
    </xf>
    <xf numFmtId="0" fontId="41" fillId="2" borderId="16" xfId="0" applyFont="1" applyFill="1" applyBorder="1" applyAlignment="1">
      <alignment horizontal="center" vertical="center"/>
    </xf>
    <xf numFmtId="0" fontId="35" fillId="6" borderId="14" xfId="0" applyFont="1" applyFill="1" applyBorder="1" applyAlignment="1">
      <alignment horizontal="center" vertical="center"/>
    </xf>
    <xf numFmtId="0" fontId="35" fillId="6" borderId="26" xfId="0" applyFont="1" applyFill="1" applyBorder="1" applyAlignment="1">
      <alignment horizontal="center" vertical="center"/>
    </xf>
    <xf numFmtId="0" fontId="6" fillId="0" borderId="1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5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5" xfId="0" applyFont="1" applyBorder="1" applyAlignment="1">
      <alignment horizontal="center" vertical="center" wrapText="1"/>
    </xf>
    <xf numFmtId="0" fontId="35" fillId="0" borderId="142" xfId="5" applyFont="1" applyBorder="1">
      <alignment vertical="center"/>
    </xf>
    <xf numFmtId="0" fontId="35" fillId="0" borderId="131" xfId="5" applyFont="1" applyBorder="1">
      <alignment vertical="center"/>
    </xf>
    <xf numFmtId="0" fontId="35" fillId="0" borderId="140" xfId="5" applyFont="1" applyBorder="1">
      <alignment vertical="center"/>
    </xf>
    <xf numFmtId="0" fontId="35" fillId="0" borderId="149" xfId="5" applyFont="1" applyBorder="1">
      <alignment vertical="center"/>
    </xf>
    <xf numFmtId="0" fontId="35" fillId="6" borderId="10" xfId="0" applyFont="1" applyFill="1" applyBorder="1" applyAlignment="1" applyProtection="1">
      <alignment vertical="center" wrapText="1"/>
      <protection locked="0"/>
    </xf>
    <xf numFmtId="0" fontId="35" fillId="6" borderId="17" xfId="0" applyFont="1" applyFill="1" applyBorder="1" applyAlignment="1" applyProtection="1">
      <alignment vertical="center" wrapText="1"/>
      <protection locked="0"/>
    </xf>
    <xf numFmtId="0" fontId="35" fillId="6" borderId="11" xfId="0" applyFont="1" applyFill="1" applyBorder="1" applyAlignment="1" applyProtection="1">
      <alignment vertical="center" wrapText="1"/>
      <protection locked="0"/>
    </xf>
    <xf numFmtId="0" fontId="35" fillId="0" borderId="175" xfId="5" applyFont="1" applyBorder="1" applyAlignment="1">
      <alignment vertical="center" wrapText="1"/>
    </xf>
    <xf numFmtId="0" fontId="35" fillId="0" borderId="176" xfId="5" applyFont="1" applyBorder="1" applyAlignment="1">
      <alignment vertical="center" wrapText="1"/>
    </xf>
    <xf numFmtId="0" fontId="35" fillId="0" borderId="177" xfId="5" applyFont="1" applyBorder="1" applyAlignment="1">
      <alignment vertical="center" wrapText="1"/>
    </xf>
    <xf numFmtId="0" fontId="35" fillId="0" borderId="178" xfId="5" applyFont="1" applyBorder="1">
      <alignment vertical="center"/>
    </xf>
    <xf numFmtId="0" fontId="35" fillId="0" borderId="179" xfId="5" applyFont="1" applyBorder="1">
      <alignment vertical="center"/>
    </xf>
    <xf numFmtId="0" fontId="35" fillId="0" borderId="180" xfId="5" applyFont="1" applyBorder="1">
      <alignment vertical="center"/>
    </xf>
    <xf numFmtId="0" fontId="35" fillId="3" borderId="80" xfId="0" applyFont="1" applyFill="1" applyBorder="1" applyAlignment="1" applyProtection="1">
      <alignment vertical="center" wrapText="1"/>
      <protection locked="0"/>
    </xf>
    <xf numFmtId="0" fontId="35" fillId="3" borderId="216" xfId="0" applyFont="1" applyFill="1" applyBorder="1" applyAlignment="1" applyProtection="1">
      <alignment vertical="center" wrapText="1"/>
      <protection locked="0"/>
    </xf>
    <xf numFmtId="0" fontId="35" fillId="3" borderId="81" xfId="0" applyFont="1" applyFill="1" applyBorder="1" applyAlignment="1" applyProtection="1">
      <alignment vertical="center" wrapText="1"/>
      <protection locked="0"/>
    </xf>
    <xf numFmtId="0" fontId="35" fillId="3" borderId="89" xfId="0" applyFont="1" applyFill="1" applyBorder="1" applyAlignment="1" applyProtection="1">
      <alignment vertical="center" wrapText="1"/>
      <protection locked="0"/>
    </xf>
    <xf numFmtId="0" fontId="35" fillId="3" borderId="86" xfId="0" applyFont="1" applyFill="1" applyBorder="1" applyAlignment="1" applyProtection="1">
      <alignment vertical="center" wrapText="1"/>
      <protection locked="0"/>
    </xf>
    <xf numFmtId="0" fontId="35" fillId="3" borderId="217" xfId="0" applyFont="1" applyFill="1" applyBorder="1" applyAlignment="1" applyProtection="1">
      <alignment vertical="center" wrapText="1"/>
      <protection locked="0"/>
    </xf>
    <xf numFmtId="0" fontId="6" fillId="0" borderId="14"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46" xfId="0" applyFont="1" applyBorder="1" applyAlignment="1">
      <alignment horizontal="center" vertical="center" wrapText="1"/>
    </xf>
    <xf numFmtId="0" fontId="35" fillId="0" borderId="129" xfId="5" applyFont="1" applyBorder="1">
      <alignment vertical="center"/>
    </xf>
    <xf numFmtId="0" fontId="35" fillId="0" borderId="76" xfId="5" applyFont="1" applyBorder="1">
      <alignment vertical="center"/>
    </xf>
    <xf numFmtId="0" fontId="35" fillId="0" borderId="77" xfId="5" applyFont="1" applyBorder="1">
      <alignment vertical="center"/>
    </xf>
    <xf numFmtId="0" fontId="35" fillId="3" borderId="170" xfId="0" applyFont="1" applyFill="1" applyBorder="1" applyAlignment="1" applyProtection="1">
      <alignment vertical="center" wrapText="1"/>
      <protection locked="0"/>
    </xf>
    <xf numFmtId="0" fontId="35" fillId="3" borderId="171" xfId="0" applyFont="1" applyFill="1" applyBorder="1" applyAlignment="1" applyProtection="1">
      <alignment vertical="center" wrapText="1"/>
      <protection locked="0"/>
    </xf>
    <xf numFmtId="0" fontId="35" fillId="3" borderId="172" xfId="0" applyFont="1" applyFill="1" applyBorder="1" applyAlignment="1" applyProtection="1">
      <alignment vertical="center" wrapText="1"/>
      <protection locked="0"/>
    </xf>
    <xf numFmtId="0" fontId="41" fillId="4" borderId="6" xfId="0" applyFont="1" applyFill="1" applyBorder="1" applyAlignment="1">
      <alignment horizontal="center" vertical="center"/>
    </xf>
    <xf numFmtId="0" fontId="41" fillId="4" borderId="7" xfId="0" applyFont="1" applyFill="1" applyBorder="1" applyAlignment="1">
      <alignment horizontal="center" vertical="center"/>
    </xf>
    <xf numFmtId="0" fontId="41" fillId="4" borderId="8" xfId="0" applyFont="1" applyFill="1" applyBorder="1" applyAlignment="1">
      <alignment horizontal="center" vertical="center"/>
    </xf>
    <xf numFmtId="0" fontId="41" fillId="3" borderId="6" xfId="0" applyFont="1" applyFill="1" applyBorder="1" applyAlignment="1" applyProtection="1">
      <alignment horizontal="center" vertical="center"/>
      <protection locked="0"/>
    </xf>
    <xf numFmtId="0" fontId="41" fillId="3" borderId="7" xfId="0" applyFont="1" applyFill="1" applyBorder="1" applyAlignment="1" applyProtection="1">
      <alignment horizontal="center" vertical="center"/>
      <protection locked="0"/>
    </xf>
    <xf numFmtId="0" fontId="41" fillId="3" borderId="8" xfId="0" applyFont="1" applyFill="1" applyBorder="1" applyAlignment="1" applyProtection="1">
      <alignment horizontal="center" vertical="center"/>
      <protection locked="0"/>
    </xf>
    <xf numFmtId="0" fontId="35" fillId="3" borderId="6" xfId="0" applyFont="1" applyFill="1" applyBorder="1" applyAlignment="1" applyProtection="1">
      <alignment horizontal="center" vertical="center"/>
      <protection locked="0"/>
    </xf>
    <xf numFmtId="0" fontId="35" fillId="3" borderId="8" xfId="0" applyFont="1" applyFill="1" applyBorder="1" applyAlignment="1" applyProtection="1">
      <alignment horizontal="center" vertical="center"/>
      <protection locked="0"/>
    </xf>
    <xf numFmtId="0" fontId="153" fillId="0" borderId="0" xfId="0" applyFont="1" applyAlignment="1"/>
    <xf numFmtId="0" fontId="10" fillId="0" borderId="0" xfId="0" applyFont="1" applyAlignment="1">
      <alignment vertical="top" wrapText="1"/>
    </xf>
    <xf numFmtId="0" fontId="35" fillId="3" borderId="5" xfId="0" applyFont="1" applyFill="1" applyBorder="1" applyAlignment="1" applyProtection="1">
      <alignment horizontal="center" vertical="center"/>
      <protection locked="0"/>
    </xf>
    <xf numFmtId="0" fontId="41" fillId="3" borderId="12" xfId="0" applyFont="1" applyFill="1" applyBorder="1" applyAlignment="1" applyProtection="1">
      <alignment horizontal="center" vertical="center"/>
      <protection locked="0"/>
    </xf>
    <xf numFmtId="0" fontId="41" fillId="3" borderId="16" xfId="0" applyFont="1" applyFill="1" applyBorder="1" applyAlignment="1" applyProtection="1">
      <alignment horizontal="center" vertical="center"/>
      <protection locked="0"/>
    </xf>
    <xf numFmtId="0" fontId="35" fillId="0" borderId="6" xfId="0" applyFont="1" applyBorder="1">
      <alignment vertical="center"/>
    </xf>
    <xf numFmtId="0" fontId="35" fillId="0" borderId="7" xfId="0" applyFont="1" applyBorder="1">
      <alignment vertical="center"/>
    </xf>
    <xf numFmtId="0" fontId="35" fillId="0" borderId="8" xfId="0" applyFont="1" applyBorder="1">
      <alignment vertical="center"/>
    </xf>
    <xf numFmtId="0" fontId="35" fillId="3" borderId="139" xfId="0" applyFont="1" applyFill="1" applyBorder="1" applyAlignment="1" applyProtection="1">
      <alignment vertical="center" wrapText="1"/>
      <protection locked="0"/>
    </xf>
    <xf numFmtId="0" fontId="35" fillId="3" borderId="17" xfId="0" applyFont="1" applyFill="1" applyBorder="1" applyAlignment="1" applyProtection="1">
      <alignment vertical="center" wrapText="1"/>
      <protection locked="0"/>
    </xf>
    <xf numFmtId="0" fontId="35" fillId="3" borderId="11" xfId="0" applyFont="1" applyFill="1" applyBorder="1" applyAlignment="1" applyProtection="1">
      <alignment vertical="center" wrapText="1"/>
      <protection locked="0"/>
    </xf>
    <xf numFmtId="0" fontId="35" fillId="3" borderId="137" xfId="0" applyFont="1" applyFill="1" applyBorder="1" applyAlignment="1" applyProtection="1">
      <alignment vertical="center" wrapText="1"/>
      <protection locked="0"/>
    </xf>
    <xf numFmtId="0" fontId="35" fillId="3" borderId="26" xfId="0" applyFont="1" applyFill="1" applyBorder="1" applyAlignment="1" applyProtection="1">
      <alignment vertical="center" wrapText="1"/>
      <protection locked="0"/>
    </xf>
    <xf numFmtId="0" fontId="35" fillId="3" borderId="15" xfId="0" applyFont="1" applyFill="1" applyBorder="1" applyAlignment="1" applyProtection="1">
      <alignment vertical="center" wrapText="1"/>
      <protection locked="0"/>
    </xf>
    <xf numFmtId="0" fontId="146" fillId="0" borderId="0" xfId="2" applyFont="1" applyAlignment="1">
      <alignment horizontal="left" vertical="center" wrapText="1"/>
    </xf>
    <xf numFmtId="0" fontId="13" fillId="4" borderId="12" xfId="0" applyFont="1" applyFill="1" applyBorder="1" applyAlignment="1">
      <alignment horizontal="center" vertical="center" textRotation="255"/>
    </xf>
    <xf numFmtId="0" fontId="13" fillId="4" borderId="29" xfId="0" applyFont="1" applyFill="1" applyBorder="1" applyAlignment="1">
      <alignment horizontal="center" vertical="center" textRotation="255"/>
    </xf>
    <xf numFmtId="0" fontId="35" fillId="0" borderId="10" xfId="2" applyFont="1" applyBorder="1" applyAlignment="1">
      <alignment horizontal="left" vertical="center" wrapText="1"/>
    </xf>
    <xf numFmtId="0" fontId="35" fillId="0" borderId="17" xfId="2" applyFont="1" applyBorder="1" applyAlignment="1">
      <alignment horizontal="left" vertical="center" wrapText="1"/>
    </xf>
    <xf numFmtId="0" fontId="35" fillId="0" borderId="11" xfId="2" applyFont="1" applyBorder="1" applyAlignment="1">
      <alignment horizontal="left" vertical="center" wrapText="1"/>
    </xf>
    <xf numFmtId="0" fontId="35" fillId="0" borderId="14" xfId="2" applyFont="1" applyBorder="1" applyAlignment="1">
      <alignment horizontal="left" vertical="center" wrapText="1"/>
    </xf>
    <xf numFmtId="0" fontId="35" fillId="0" borderId="26" xfId="2" applyFont="1" applyBorder="1" applyAlignment="1">
      <alignment horizontal="left" vertical="center" wrapText="1"/>
    </xf>
    <xf numFmtId="0" fontId="35" fillId="0" borderId="15" xfId="2" applyFont="1" applyBorder="1" applyAlignment="1">
      <alignment horizontal="left" vertical="center" wrapText="1"/>
    </xf>
    <xf numFmtId="0" fontId="14" fillId="4" borderId="10" xfId="2" applyFont="1" applyFill="1" applyBorder="1" applyAlignment="1">
      <alignment horizontal="center" vertical="center" textRotation="255" wrapText="1"/>
    </xf>
    <xf numFmtId="0" fontId="14" fillId="4" borderId="17" xfId="2" applyFont="1" applyFill="1" applyBorder="1" applyAlignment="1">
      <alignment horizontal="center" vertical="center" textRotation="255" wrapText="1"/>
    </xf>
    <xf numFmtId="0" fontId="14" fillId="4" borderId="11" xfId="2" applyFont="1" applyFill="1" applyBorder="1" applyAlignment="1">
      <alignment horizontal="center" vertical="center" textRotation="255" wrapText="1"/>
    </xf>
    <xf numFmtId="0" fontId="14" fillId="4" borderId="13" xfId="2" applyFont="1" applyFill="1" applyBorder="1" applyAlignment="1">
      <alignment horizontal="center" vertical="center" textRotation="255" wrapText="1"/>
    </xf>
    <xf numFmtId="0" fontId="14" fillId="4" borderId="0" xfId="2" applyFont="1" applyFill="1" applyAlignment="1">
      <alignment horizontal="center" vertical="center" textRotation="255" wrapText="1"/>
    </xf>
    <xf numFmtId="0" fontId="14" fillId="4" borderId="20" xfId="2" applyFont="1" applyFill="1" applyBorder="1" applyAlignment="1">
      <alignment horizontal="center" vertical="center" textRotation="255" wrapText="1"/>
    </xf>
    <xf numFmtId="0" fontId="14" fillId="4" borderId="14" xfId="2" applyFont="1" applyFill="1" applyBorder="1" applyAlignment="1">
      <alignment horizontal="center" vertical="center" textRotation="255" wrapText="1"/>
    </xf>
    <xf numFmtId="0" fontId="14" fillId="4" borderId="26" xfId="2" applyFont="1" applyFill="1" applyBorder="1" applyAlignment="1">
      <alignment horizontal="center" vertical="center" textRotation="255" wrapText="1"/>
    </xf>
    <xf numFmtId="0" fontId="14" fillId="4" borderId="15" xfId="2" applyFont="1" applyFill="1" applyBorder="1" applyAlignment="1">
      <alignment horizontal="center" vertical="center" textRotation="255" wrapText="1"/>
    </xf>
    <xf numFmtId="0" fontId="6" fillId="3" borderId="6"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207" fontId="35" fillId="2" borderId="5" xfId="0" applyNumberFormat="1" applyFont="1" applyFill="1" applyBorder="1" applyAlignment="1">
      <alignment horizontal="center" vertical="center" wrapText="1"/>
    </xf>
    <xf numFmtId="207" fontId="54" fillId="2" borderId="5" xfId="0" applyNumberFormat="1" applyFont="1" applyFill="1" applyBorder="1" applyAlignment="1">
      <alignment horizontal="left" vertical="center" wrapText="1" shrinkToFit="1"/>
    </xf>
    <xf numFmtId="207" fontId="54" fillId="2" borderId="6" xfId="0" applyNumberFormat="1" applyFont="1" applyFill="1" applyBorder="1" applyAlignment="1">
      <alignment horizontal="left" vertical="center" wrapText="1"/>
    </xf>
    <xf numFmtId="207" fontId="54" fillId="2" borderId="7" xfId="0" applyNumberFormat="1" applyFont="1" applyFill="1" applyBorder="1" applyAlignment="1">
      <alignment horizontal="left" vertical="center" wrapText="1"/>
    </xf>
    <xf numFmtId="207" fontId="54" fillId="2" borderId="8" xfId="0" applyNumberFormat="1" applyFont="1" applyFill="1" applyBorder="1" applyAlignment="1">
      <alignment horizontal="left" vertical="center" wrapText="1"/>
    </xf>
    <xf numFmtId="0" fontId="35" fillId="0" borderId="26" xfId="0" applyFont="1" applyBorder="1" applyAlignment="1">
      <alignment vertical="center" wrapText="1"/>
    </xf>
    <xf numFmtId="38" fontId="162" fillId="3" borderId="10" xfId="1" applyFont="1" applyFill="1" applyBorder="1" applyAlignment="1" applyProtection="1">
      <alignment horizontal="center"/>
      <protection locked="0"/>
    </xf>
    <xf numFmtId="38" fontId="162" fillId="3" borderId="17" xfId="1" applyFont="1" applyFill="1" applyBorder="1" applyAlignment="1" applyProtection="1">
      <alignment horizontal="center"/>
      <protection locked="0"/>
    </xf>
    <xf numFmtId="38" fontId="162" fillId="3" borderId="14" xfId="1" applyFont="1" applyFill="1" applyBorder="1" applyAlignment="1" applyProtection="1">
      <alignment horizontal="center"/>
      <protection locked="0"/>
    </xf>
    <xf numFmtId="38" fontId="162" fillId="3" borderId="26" xfId="1" applyFont="1" applyFill="1" applyBorder="1" applyAlignment="1" applyProtection="1">
      <alignment horizontal="center"/>
      <protection locked="0"/>
    </xf>
    <xf numFmtId="0" fontId="35" fillId="4" borderId="14" xfId="0" applyFont="1" applyFill="1" applyBorder="1" applyAlignment="1">
      <alignment horizontal="center" vertical="center" wrapText="1" shrinkToFit="1"/>
    </xf>
    <xf numFmtId="0" fontId="35" fillId="4" borderId="15" xfId="0" applyFont="1" applyFill="1" applyBorder="1" applyAlignment="1">
      <alignment horizontal="center" vertical="center" wrapText="1" shrinkToFit="1"/>
    </xf>
    <xf numFmtId="0" fontId="35" fillId="4" borderId="16" xfId="0" applyFont="1" applyFill="1" applyBorder="1" applyAlignment="1">
      <alignment horizontal="center" vertical="center" shrinkToFit="1"/>
    </xf>
    <xf numFmtId="0" fontId="35" fillId="4" borderId="14" xfId="0" applyFont="1" applyFill="1" applyBorder="1" applyAlignment="1">
      <alignment horizontal="center" vertical="center" shrinkToFit="1"/>
    </xf>
    <xf numFmtId="0" fontId="35" fillId="4" borderId="15" xfId="0" applyFont="1" applyFill="1" applyBorder="1" applyAlignment="1">
      <alignment horizontal="center" vertical="center" shrinkToFit="1"/>
    </xf>
    <xf numFmtId="0" fontId="35" fillId="4" borderId="14" xfId="0" applyFont="1" applyFill="1" applyBorder="1" applyAlignment="1">
      <alignment horizontal="center" vertical="center"/>
    </xf>
    <xf numFmtId="0" fontId="35" fillId="4" borderId="15" xfId="0" applyFont="1" applyFill="1" applyBorder="1" applyAlignment="1">
      <alignment horizontal="center" vertical="center"/>
    </xf>
    <xf numFmtId="0" fontId="35" fillId="4" borderId="26" xfId="0" applyFont="1" applyFill="1" applyBorder="1" applyAlignment="1">
      <alignment horizontal="center" vertical="center"/>
    </xf>
    <xf numFmtId="0" fontId="35" fillId="4" borderId="12" xfId="0" applyFont="1" applyFill="1" applyBorder="1" applyAlignment="1">
      <alignment horizontal="center" vertical="center"/>
    </xf>
    <xf numFmtId="0" fontId="139" fillId="4" borderId="6" xfId="0" applyFont="1" applyFill="1" applyBorder="1" applyAlignment="1">
      <alignment horizontal="center" vertical="center" shrinkToFit="1"/>
    </xf>
    <xf numFmtId="0" fontId="139" fillId="4" borderId="7" xfId="0" applyFont="1" applyFill="1" applyBorder="1" applyAlignment="1">
      <alignment horizontal="center" vertical="center" shrinkToFit="1"/>
    </xf>
    <xf numFmtId="0" fontId="139" fillId="4" borderId="8" xfId="0" applyFont="1" applyFill="1" applyBorder="1" applyAlignment="1">
      <alignment horizontal="center" vertical="center" shrinkToFit="1"/>
    </xf>
    <xf numFmtId="199" fontId="126" fillId="3" borderId="6" xfId="0" applyNumberFormat="1" applyFont="1" applyFill="1" applyBorder="1" applyAlignment="1" applyProtection="1">
      <alignment horizontal="center" vertical="center"/>
      <protection locked="0"/>
    </xf>
    <xf numFmtId="199" fontId="126" fillId="3" borderId="8" xfId="0" applyNumberFormat="1" applyFont="1" applyFill="1" applyBorder="1" applyAlignment="1" applyProtection="1">
      <alignment horizontal="center" vertical="center"/>
      <protection locked="0"/>
    </xf>
    <xf numFmtId="0" fontId="76" fillId="5" borderId="6" xfId="0" applyFont="1" applyFill="1" applyBorder="1" applyAlignment="1">
      <alignment horizontal="center" vertical="center"/>
    </xf>
    <xf numFmtId="0" fontId="76" fillId="5" borderId="7" xfId="0" applyFont="1" applyFill="1" applyBorder="1" applyAlignment="1">
      <alignment horizontal="center" vertical="center"/>
    </xf>
    <xf numFmtId="0" fontId="76" fillId="5" borderId="8" xfId="0" applyFont="1" applyFill="1" applyBorder="1" applyAlignment="1">
      <alignment horizontal="center" vertical="center"/>
    </xf>
    <xf numFmtId="199" fontId="126" fillId="3" borderId="5" xfId="0" applyNumberFormat="1" applyFont="1" applyFill="1" applyBorder="1" applyAlignment="1" applyProtection="1">
      <alignment horizontal="center" vertical="center"/>
      <protection locked="0"/>
    </xf>
    <xf numFmtId="0" fontId="35" fillId="4" borderId="7" xfId="0" applyFont="1" applyFill="1" applyBorder="1" applyAlignment="1">
      <alignment horizontal="center" vertical="center" shrinkToFit="1"/>
    </xf>
    <xf numFmtId="0" fontId="35" fillId="4" borderId="8" xfId="0" applyFont="1" applyFill="1" applyBorder="1" applyAlignment="1">
      <alignment horizontal="center" vertical="center" shrinkToFit="1"/>
    </xf>
    <xf numFmtId="218" fontId="76" fillId="14" borderId="6" xfId="5" applyNumberFormat="1" applyFont="1" applyFill="1" applyBorder="1" applyAlignment="1">
      <alignment horizontal="center" vertical="center"/>
    </xf>
    <xf numFmtId="218" fontId="76" fillId="14" borderId="7" xfId="5" applyNumberFormat="1" applyFont="1" applyFill="1" applyBorder="1" applyAlignment="1">
      <alignment horizontal="center" vertical="center"/>
    </xf>
    <xf numFmtId="218" fontId="76" fillId="14" borderId="8" xfId="5" applyNumberFormat="1" applyFont="1" applyFill="1" applyBorder="1" applyAlignment="1">
      <alignment horizontal="center" vertical="center"/>
    </xf>
    <xf numFmtId="181" fontId="138" fillId="3" borderId="6" xfId="0" applyNumberFormat="1" applyFont="1" applyFill="1" applyBorder="1" applyProtection="1">
      <alignment vertical="center"/>
      <protection locked="0"/>
    </xf>
    <xf numFmtId="181" fontId="138" fillId="3" borderId="8" xfId="0" applyNumberFormat="1" applyFont="1" applyFill="1" applyBorder="1" applyProtection="1">
      <alignment vertical="center"/>
      <protection locked="0"/>
    </xf>
    <xf numFmtId="0" fontId="35" fillId="0" borderId="5" xfId="2" applyFont="1" applyBorder="1" applyAlignment="1">
      <alignment horizontal="left" vertical="center" wrapText="1"/>
    </xf>
    <xf numFmtId="0" fontId="41" fillId="0" borderId="10" xfId="0" applyFont="1" applyBorder="1" applyAlignment="1">
      <alignment horizontal="center" vertical="center"/>
    </xf>
    <xf numFmtId="0" fontId="41" fillId="0" borderId="17" xfId="0" applyFont="1" applyBorder="1" applyAlignment="1">
      <alignment horizontal="center" vertical="center"/>
    </xf>
    <xf numFmtId="0" fontId="41" fillId="0" borderId="11" xfId="0" applyFont="1" applyBorder="1" applyAlignment="1">
      <alignment horizontal="center" vertical="center"/>
    </xf>
    <xf numFmtId="0" fontId="41" fillId="0" borderId="14" xfId="0" applyFont="1" applyBorder="1" applyAlignment="1">
      <alignment horizontal="center" vertical="center"/>
    </xf>
    <xf numFmtId="0" fontId="41" fillId="0" borderId="26" xfId="0" applyFont="1" applyBorder="1" applyAlignment="1">
      <alignment horizontal="center" vertical="center"/>
    </xf>
    <xf numFmtId="0" fontId="41" fillId="0" borderId="15" xfId="0" applyFont="1" applyBorder="1" applyAlignment="1">
      <alignment horizontal="center" vertical="center"/>
    </xf>
    <xf numFmtId="234" fontId="153" fillId="3" borderId="6" xfId="0" applyNumberFormat="1" applyFont="1" applyFill="1" applyBorder="1" applyAlignment="1" applyProtection="1">
      <alignment horizontal="right" vertical="center"/>
      <protection locked="0"/>
    </xf>
    <xf numFmtId="234" fontId="153" fillId="3" borderId="7" xfId="0" applyNumberFormat="1" applyFont="1" applyFill="1" applyBorder="1" applyAlignment="1" applyProtection="1">
      <alignment horizontal="right" vertical="center"/>
      <protection locked="0"/>
    </xf>
    <xf numFmtId="234" fontId="153" fillId="3" borderId="8" xfId="0" applyNumberFormat="1" applyFont="1" applyFill="1" applyBorder="1" applyAlignment="1" applyProtection="1">
      <alignment horizontal="right" vertical="center"/>
      <protection locked="0"/>
    </xf>
    <xf numFmtId="0" fontId="35" fillId="3" borderId="11" xfId="0" applyFont="1" applyFill="1" applyBorder="1" applyAlignment="1">
      <alignment horizontal="right"/>
    </xf>
    <xf numFmtId="0" fontId="35" fillId="3" borderId="15" xfId="0" applyFont="1" applyFill="1" applyBorder="1" applyAlignment="1">
      <alignment horizontal="right"/>
    </xf>
    <xf numFmtId="0" fontId="35" fillId="4" borderId="6" xfId="0" applyFont="1" applyFill="1" applyBorder="1" applyAlignment="1">
      <alignment horizontal="center" vertical="center" shrinkToFit="1"/>
    </xf>
    <xf numFmtId="9" fontId="41" fillId="2" borderId="108" xfId="0" applyNumberFormat="1" applyFont="1" applyFill="1" applyBorder="1" applyAlignment="1">
      <alignment horizontal="center"/>
    </xf>
    <xf numFmtId="9" fontId="41" fillId="2" borderId="154" xfId="0" applyNumberFormat="1" applyFont="1" applyFill="1" applyBorder="1" applyAlignment="1">
      <alignment horizontal="center"/>
    </xf>
    <xf numFmtId="9" fontId="41" fillId="2" borderId="107" xfId="0" applyNumberFormat="1" applyFont="1" applyFill="1" applyBorder="1" applyAlignment="1">
      <alignment horizontal="center"/>
    </xf>
    <xf numFmtId="201" fontId="126" fillId="0" borderId="108" xfId="1" applyNumberFormat="1" applyFont="1" applyFill="1" applyBorder="1" applyAlignment="1" applyProtection="1">
      <alignment shrinkToFit="1"/>
    </xf>
    <xf numFmtId="201" fontId="126" fillId="0" borderId="107" xfId="1" applyNumberFormat="1" applyFont="1" applyFill="1" applyBorder="1" applyAlignment="1" applyProtection="1">
      <alignment shrinkToFit="1"/>
    </xf>
    <xf numFmtId="0" fontId="144" fillId="0" borderId="108" xfId="1" applyNumberFormat="1" applyFont="1" applyFill="1" applyBorder="1" applyAlignment="1" applyProtection="1">
      <alignment shrinkToFit="1"/>
    </xf>
    <xf numFmtId="0" fontId="144" fillId="0" borderId="154" xfId="1" applyNumberFormat="1" applyFont="1" applyFill="1" applyBorder="1" applyAlignment="1" applyProtection="1">
      <alignment shrinkToFit="1"/>
    </xf>
    <xf numFmtId="0" fontId="41" fillId="3" borderId="10" xfId="0" applyFont="1" applyFill="1" applyBorder="1" applyAlignment="1" applyProtection="1">
      <alignment horizontal="left" vertical="center" wrapText="1"/>
      <protection locked="0"/>
    </xf>
    <xf numFmtId="0" fontId="41" fillId="3" borderId="17" xfId="0" applyFont="1" applyFill="1" applyBorder="1" applyAlignment="1" applyProtection="1">
      <alignment horizontal="left" vertical="center" wrapText="1"/>
      <protection locked="0"/>
    </xf>
    <xf numFmtId="0" fontId="41" fillId="3" borderId="11" xfId="0" applyFont="1" applyFill="1" applyBorder="1" applyAlignment="1" applyProtection="1">
      <alignment horizontal="left" vertical="center" wrapText="1"/>
      <protection locked="0"/>
    </xf>
    <xf numFmtId="0" fontId="41" fillId="3" borderId="13" xfId="0" applyFont="1" applyFill="1" applyBorder="1" applyAlignment="1" applyProtection="1">
      <alignment horizontal="left" vertical="center" wrapText="1"/>
      <protection locked="0"/>
    </xf>
    <xf numFmtId="0" fontId="41" fillId="3" borderId="0" xfId="0" applyFont="1" applyFill="1" applyAlignment="1" applyProtection="1">
      <alignment horizontal="left" vertical="center" wrapText="1"/>
      <protection locked="0"/>
    </xf>
    <xf numFmtId="0" fontId="41" fillId="3" borderId="20" xfId="0" applyFont="1" applyFill="1" applyBorder="1" applyAlignment="1" applyProtection="1">
      <alignment horizontal="left" vertical="center" wrapText="1"/>
      <protection locked="0"/>
    </xf>
    <xf numFmtId="38" fontId="126" fillId="0" borderId="10" xfId="1" applyFont="1" applyFill="1" applyBorder="1" applyAlignment="1" applyProtection="1">
      <alignment horizontal="right" shrinkToFit="1"/>
    </xf>
    <xf numFmtId="38" fontId="126" fillId="0" borderId="17" xfId="1" applyFont="1" applyFill="1" applyBorder="1" applyAlignment="1" applyProtection="1">
      <alignment horizontal="right" shrinkToFit="1"/>
    </xf>
    <xf numFmtId="38" fontId="126" fillId="0" borderId="14" xfId="1" applyFont="1" applyFill="1" applyBorder="1" applyAlignment="1" applyProtection="1">
      <alignment horizontal="right" shrinkToFit="1"/>
    </xf>
    <xf numFmtId="38" fontId="126" fillId="0" borderId="26" xfId="1" applyFont="1" applyFill="1" applyBorder="1" applyAlignment="1" applyProtection="1">
      <alignment horizontal="right" shrinkToFit="1"/>
    </xf>
    <xf numFmtId="193" fontId="126" fillId="0" borderId="17" xfId="1" applyNumberFormat="1" applyFont="1" applyFill="1" applyBorder="1" applyAlignment="1" applyProtection="1">
      <alignment horizontal="right" shrinkToFit="1"/>
    </xf>
    <xf numFmtId="193" fontId="126" fillId="0" borderId="11" xfId="1" applyNumberFormat="1" applyFont="1" applyFill="1" applyBorder="1" applyAlignment="1" applyProtection="1">
      <alignment horizontal="right" shrinkToFit="1"/>
    </xf>
    <xf numFmtId="193" fontId="126" fillId="0" borderId="26" xfId="1" applyNumberFormat="1" applyFont="1" applyFill="1" applyBorder="1" applyAlignment="1" applyProtection="1">
      <alignment horizontal="right" shrinkToFit="1"/>
    </xf>
    <xf numFmtId="193" fontId="126" fillId="0" borderId="15" xfId="1" applyNumberFormat="1" applyFont="1" applyFill="1" applyBorder="1" applyAlignment="1" applyProtection="1">
      <alignment horizontal="right" shrinkToFit="1"/>
    </xf>
    <xf numFmtId="0" fontId="41" fillId="4" borderId="5" xfId="0" applyFont="1" applyFill="1" applyBorder="1" applyAlignment="1">
      <alignment horizontal="center" vertical="center" wrapText="1"/>
    </xf>
    <xf numFmtId="0" fontId="41" fillId="4" borderId="108" xfId="0" applyFont="1" applyFill="1" applyBorder="1" applyAlignment="1">
      <alignment horizontal="center" vertical="center" wrapText="1"/>
    </xf>
    <xf numFmtId="0" fontId="41" fillId="4" borderId="154" xfId="0" applyFont="1" applyFill="1" applyBorder="1" applyAlignment="1">
      <alignment horizontal="center" vertical="center" wrapText="1"/>
    </xf>
    <xf numFmtId="0" fontId="41" fillId="4" borderId="107" xfId="0" applyFont="1" applyFill="1" applyBorder="1" applyAlignment="1">
      <alignment horizontal="center" vertical="center" wrapText="1"/>
    </xf>
    <xf numFmtId="0" fontId="41" fillId="4" borderId="12" xfId="0" applyFont="1" applyFill="1" applyBorder="1" applyAlignment="1">
      <alignment horizontal="center" vertical="center" wrapText="1"/>
    </xf>
    <xf numFmtId="0" fontId="41" fillId="3" borderId="14" xfId="0" applyFont="1" applyFill="1" applyBorder="1" applyAlignment="1" applyProtection="1">
      <alignment horizontal="left" vertical="center" wrapText="1"/>
      <protection locked="0"/>
    </xf>
    <xf numFmtId="0" fontId="41" fillId="3" borderId="26" xfId="0" applyFont="1" applyFill="1" applyBorder="1" applyAlignment="1" applyProtection="1">
      <alignment horizontal="left" vertical="center" wrapText="1"/>
      <protection locked="0"/>
    </xf>
    <xf numFmtId="0" fontId="41" fillId="3" borderId="15" xfId="0" applyFont="1" applyFill="1" applyBorder="1" applyAlignment="1" applyProtection="1">
      <alignment horizontal="left" vertical="center" wrapText="1"/>
      <protection locked="0"/>
    </xf>
    <xf numFmtId="201" fontId="126" fillId="2" borderId="108" xfId="1" applyNumberFormat="1" applyFont="1" applyFill="1" applyBorder="1" applyAlignment="1" applyProtection="1">
      <alignment shrinkToFit="1"/>
    </xf>
    <xf numFmtId="201" fontId="126" fillId="2" borderId="107" xfId="1" applyNumberFormat="1" applyFont="1" applyFill="1" applyBorder="1" applyAlignment="1" applyProtection="1">
      <alignment shrinkToFit="1"/>
    </xf>
    <xf numFmtId="9" fontId="41" fillId="2" borderId="10" xfId="0" applyNumberFormat="1" applyFont="1" applyFill="1" applyBorder="1" applyAlignment="1">
      <alignment horizontal="right"/>
    </xf>
    <xf numFmtId="9" fontId="41" fillId="2" borderId="17" xfId="0" applyNumberFormat="1" applyFont="1" applyFill="1" applyBorder="1" applyAlignment="1">
      <alignment horizontal="right"/>
    </xf>
    <xf numFmtId="9" fontId="41" fillId="2" borderId="11" xfId="0" applyNumberFormat="1" applyFont="1" applyFill="1" applyBorder="1" applyAlignment="1">
      <alignment horizontal="right"/>
    </xf>
    <xf numFmtId="9" fontId="41" fillId="2" borderId="13" xfId="0" applyNumberFormat="1" applyFont="1" applyFill="1" applyBorder="1" applyAlignment="1">
      <alignment horizontal="right"/>
    </xf>
    <xf numFmtId="9" fontId="41" fillId="2" borderId="0" xfId="0" applyNumberFormat="1" applyFont="1" applyFill="1" applyAlignment="1">
      <alignment horizontal="right"/>
    </xf>
    <xf numFmtId="9" fontId="41" fillId="2" borderId="20" xfId="0" applyNumberFormat="1" applyFont="1" applyFill="1" applyBorder="1" applyAlignment="1">
      <alignment horizontal="right"/>
    </xf>
    <xf numFmtId="201" fontId="126" fillId="2" borderId="10" xfId="1" applyNumberFormat="1" applyFont="1" applyFill="1" applyBorder="1" applyAlignment="1" applyProtection="1">
      <alignment shrinkToFit="1"/>
    </xf>
    <xf numFmtId="201" fontId="126" fillId="2" borderId="11" xfId="1" applyNumberFormat="1" applyFont="1" applyFill="1" applyBorder="1" applyAlignment="1" applyProtection="1">
      <alignment shrinkToFit="1"/>
    </xf>
    <xf numFmtId="201" fontId="126" fillId="2" borderId="14" xfId="1" applyNumberFormat="1" applyFont="1" applyFill="1" applyBorder="1" applyAlignment="1" applyProtection="1">
      <alignment shrinkToFit="1"/>
    </xf>
    <xf numFmtId="201" fontId="126" fillId="2" borderId="15" xfId="1" applyNumberFormat="1" applyFont="1" applyFill="1" applyBorder="1" applyAlignment="1" applyProtection="1">
      <alignment shrinkToFit="1"/>
    </xf>
    <xf numFmtId="38" fontId="126" fillId="0" borderId="10" xfId="1" applyFont="1" applyFill="1" applyBorder="1" applyAlignment="1" applyProtection="1">
      <alignment shrinkToFit="1"/>
    </xf>
    <xf numFmtId="38" fontId="126" fillId="0" borderId="17" xfId="1" applyFont="1" applyFill="1" applyBorder="1" applyAlignment="1" applyProtection="1">
      <alignment shrinkToFit="1"/>
    </xf>
    <xf numFmtId="38" fontId="126" fillId="0" borderId="14" xfId="1" applyFont="1" applyFill="1" applyBorder="1" applyAlignment="1" applyProtection="1">
      <alignment shrinkToFit="1"/>
    </xf>
    <xf numFmtId="38" fontId="126" fillId="0" borderId="26" xfId="1" applyFont="1" applyFill="1" applyBorder="1" applyAlignment="1" applyProtection="1">
      <alignment shrinkToFit="1"/>
    </xf>
    <xf numFmtId="9" fontId="41" fillId="2" borderId="14" xfId="0" applyNumberFormat="1" applyFont="1" applyFill="1" applyBorder="1" applyAlignment="1">
      <alignment horizontal="right"/>
    </xf>
    <xf numFmtId="9" fontId="41" fillId="2" borderId="26" xfId="0" applyNumberFormat="1" applyFont="1" applyFill="1" applyBorder="1" applyAlignment="1">
      <alignment horizontal="right"/>
    </xf>
    <xf numFmtId="9" fontId="41" fillId="2" borderId="15" xfId="0" applyNumberFormat="1" applyFont="1" applyFill="1" applyBorder="1" applyAlignment="1">
      <alignment horizontal="right"/>
    </xf>
    <xf numFmtId="0" fontId="41" fillId="4" borderId="10" xfId="0" applyFont="1" applyFill="1" applyBorder="1" applyAlignment="1">
      <alignment horizontal="center" vertical="center" wrapText="1"/>
    </xf>
    <xf numFmtId="0" fontId="41" fillId="4" borderId="17" xfId="0" applyFont="1" applyFill="1" applyBorder="1" applyAlignment="1">
      <alignment horizontal="center" vertical="center" wrapText="1"/>
    </xf>
    <xf numFmtId="0" fontId="41" fillId="4" borderId="11" xfId="0" applyFont="1" applyFill="1" applyBorder="1" applyAlignment="1">
      <alignment horizontal="center" vertical="center" wrapText="1"/>
    </xf>
    <xf numFmtId="0" fontId="41" fillId="4" borderId="14" xfId="0" applyFont="1" applyFill="1" applyBorder="1" applyAlignment="1">
      <alignment horizontal="center" vertical="center" wrapText="1"/>
    </xf>
    <xf numFmtId="0" fontId="41" fillId="4" borderId="26" xfId="0" applyFont="1" applyFill="1" applyBorder="1" applyAlignment="1">
      <alignment horizontal="center" vertical="center" wrapText="1"/>
    </xf>
    <xf numFmtId="0" fontId="41" fillId="4" borderId="15" xfId="0" applyFont="1" applyFill="1" applyBorder="1" applyAlignment="1">
      <alignment horizontal="center" vertical="center" wrapText="1"/>
    </xf>
    <xf numFmtId="0" fontId="35" fillId="3" borderId="8" xfId="8" applyFont="1" applyFill="1" applyBorder="1" applyAlignment="1" applyProtection="1">
      <alignment horizontal="center" vertical="center"/>
      <protection locked="0"/>
    </xf>
    <xf numFmtId="0" fontId="35" fillId="3" borderId="5" xfId="8" applyFont="1" applyFill="1" applyBorder="1" applyAlignment="1" applyProtection="1">
      <alignment horizontal="center" vertical="center"/>
      <protection locked="0"/>
    </xf>
    <xf numFmtId="0" fontId="35" fillId="3" borderId="5" xfId="12" applyFont="1" applyFill="1" applyBorder="1" applyAlignment="1" applyProtection="1">
      <alignment horizontal="center" vertical="center"/>
      <protection locked="0"/>
    </xf>
    <xf numFmtId="0" fontId="6" fillId="3" borderId="8" xfId="8" applyFont="1" applyFill="1" applyBorder="1" applyAlignment="1" applyProtection="1">
      <alignment horizontal="center" vertical="center"/>
      <protection locked="0"/>
    </xf>
    <xf numFmtId="0" fontId="6" fillId="3" borderId="5" xfId="8" applyFont="1" applyFill="1" applyBorder="1" applyAlignment="1" applyProtection="1">
      <alignment horizontal="center" vertical="center"/>
      <protection locked="0"/>
    </xf>
    <xf numFmtId="0" fontId="186" fillId="0" borderId="0" xfId="0" applyFont="1">
      <alignment vertical="center"/>
    </xf>
    <xf numFmtId="0" fontId="35" fillId="3" borderId="6" xfId="8" applyFont="1" applyFill="1" applyBorder="1" applyAlignment="1" applyProtection="1">
      <alignment horizontal="center" vertical="center"/>
      <protection locked="0"/>
    </xf>
    <xf numFmtId="0" fontId="35" fillId="3" borderId="7" xfId="8" applyFont="1" applyFill="1" applyBorder="1" applyAlignment="1" applyProtection="1">
      <alignment horizontal="center" vertical="center"/>
      <protection locked="0"/>
    </xf>
    <xf numFmtId="0" fontId="35" fillId="4" borderId="5" xfId="12" applyFont="1" applyFill="1" applyBorder="1" applyAlignment="1">
      <alignment horizontal="center" vertical="center" wrapText="1"/>
    </xf>
    <xf numFmtId="0" fontId="35" fillId="4" borderId="5" xfId="12" applyFont="1" applyFill="1" applyBorder="1" applyAlignment="1">
      <alignment horizontal="center" vertical="center"/>
    </xf>
    <xf numFmtId="0" fontId="43" fillId="6" borderId="26" xfId="0" applyFont="1" applyFill="1" applyBorder="1" applyAlignment="1">
      <alignment vertical="top" wrapText="1"/>
    </xf>
    <xf numFmtId="0" fontId="35" fillId="3" borderId="6" xfId="12" applyFont="1" applyFill="1" applyBorder="1" applyAlignment="1" applyProtection="1">
      <alignment horizontal="center" vertical="center"/>
      <protection locked="0"/>
    </xf>
    <xf numFmtId="0" fontId="35" fillId="3" borderId="7" xfId="12" applyFont="1" applyFill="1" applyBorder="1" applyAlignment="1" applyProtection="1">
      <alignment horizontal="center" vertical="center"/>
      <protection locked="0"/>
    </xf>
    <xf numFmtId="0" fontId="35" fillId="3" borderId="8" xfId="12" applyFont="1" applyFill="1" applyBorder="1" applyAlignment="1" applyProtection="1">
      <alignment horizontal="center" vertical="center"/>
      <protection locked="0"/>
    </xf>
    <xf numFmtId="0" fontId="41" fillId="6" borderId="5" xfId="19" applyFont="1" applyFill="1" applyBorder="1" applyAlignment="1">
      <alignment horizontal="center" vertical="center" shrinkToFit="1"/>
    </xf>
    <xf numFmtId="0" fontId="41" fillId="6" borderId="5" xfId="19" applyFont="1" applyFill="1" applyBorder="1" applyAlignment="1">
      <alignment horizontal="left" vertical="center" wrapText="1"/>
    </xf>
    <xf numFmtId="0" fontId="150" fillId="4" borderId="5" xfId="14" applyFont="1" applyFill="1" applyBorder="1" applyAlignment="1">
      <alignment horizontal="center" vertical="center"/>
    </xf>
    <xf numFmtId="0" fontId="150" fillId="0" borderId="5" xfId="14" applyFont="1" applyBorder="1" applyAlignment="1">
      <alignment horizontal="center" vertical="center"/>
    </xf>
    <xf numFmtId="0" fontId="40" fillId="0" borderId="5" xfId="14" applyFont="1" applyBorder="1" applyAlignment="1">
      <alignment horizontal="center" vertical="center"/>
    </xf>
    <xf numFmtId="0" fontId="151" fillId="0" borderId="0" xfId="14" applyFont="1" applyAlignment="1">
      <alignment horizontal="center"/>
    </xf>
    <xf numFmtId="0" fontId="150" fillId="0" borderId="0" xfId="14" applyFont="1" applyAlignment="1">
      <alignment horizontal="center"/>
    </xf>
    <xf numFmtId="0" fontId="150" fillId="4" borderId="5" xfId="14" applyFont="1" applyFill="1" applyBorder="1" applyAlignment="1">
      <alignment horizontal="center"/>
    </xf>
    <xf numFmtId="0" fontId="42" fillId="0" borderId="109" xfId="14" applyFont="1" applyBorder="1" applyAlignment="1">
      <alignment horizontal="center" vertical="center"/>
    </xf>
    <xf numFmtId="0" fontId="31" fillId="0" borderId="13" xfId="0" applyFont="1" applyBorder="1" applyAlignment="1">
      <alignment horizontal="left" vertical="center" wrapText="1"/>
    </xf>
    <xf numFmtId="0" fontId="31" fillId="0" borderId="20" xfId="0" applyFont="1" applyBorder="1" applyAlignment="1">
      <alignment horizontal="left" vertical="center" wrapText="1"/>
    </xf>
    <xf numFmtId="0" fontId="31" fillId="9" borderId="5" xfId="0" applyFont="1" applyFill="1" applyBorder="1" applyAlignment="1">
      <alignment horizontal="left" vertical="center"/>
    </xf>
    <xf numFmtId="0" fontId="31" fillId="9" borderId="6" xfId="0" applyFont="1" applyFill="1" applyBorder="1" applyAlignment="1">
      <alignment horizontal="left" vertical="center"/>
    </xf>
    <xf numFmtId="0" fontId="31" fillId="7" borderId="26" xfId="0" applyFont="1" applyFill="1" applyBorder="1" applyAlignment="1">
      <alignment horizontal="center" vertical="center"/>
    </xf>
    <xf numFmtId="0" fontId="44" fillId="8" borderId="76" xfId="5" applyFont="1" applyFill="1" applyBorder="1" applyAlignment="1">
      <alignment horizontal="center" vertical="center"/>
    </xf>
    <xf numFmtId="0" fontId="44" fillId="8" borderId="77" xfId="5" applyFont="1" applyFill="1" applyBorder="1" applyAlignment="1">
      <alignment horizontal="center" vertical="center"/>
    </xf>
    <xf numFmtId="0" fontId="15" fillId="8" borderId="78" xfId="0" applyFont="1" applyFill="1" applyBorder="1" applyAlignment="1">
      <alignment vertical="center" wrapText="1"/>
    </xf>
    <xf numFmtId="0" fontId="15" fillId="8" borderId="82" xfId="0" applyFont="1" applyFill="1" applyBorder="1" applyAlignment="1">
      <alignment vertical="center" wrapText="1"/>
    </xf>
    <xf numFmtId="0" fontId="44" fillId="9" borderId="80" xfId="5" applyFont="1" applyFill="1" applyBorder="1" applyAlignment="1">
      <alignment horizontal="center" vertical="center"/>
    </xf>
    <xf numFmtId="0" fontId="44" fillId="9" borderId="81" xfId="5" applyFont="1" applyFill="1" applyBorder="1" applyAlignment="1">
      <alignment horizontal="center" vertical="center"/>
    </xf>
    <xf numFmtId="0" fontId="31" fillId="9" borderId="10" xfId="0" applyFont="1" applyFill="1" applyBorder="1" applyAlignment="1">
      <alignment horizontal="center" vertical="center" wrapText="1"/>
    </xf>
    <xf numFmtId="0" fontId="31" fillId="9" borderId="17" xfId="0" applyFont="1" applyFill="1" applyBorder="1" applyAlignment="1">
      <alignment horizontal="center" vertical="center" wrapText="1"/>
    </xf>
    <xf numFmtId="0" fontId="31" fillId="9" borderId="11" xfId="0" applyFont="1" applyFill="1" applyBorder="1" applyAlignment="1">
      <alignment horizontal="center" vertical="center" wrapText="1"/>
    </xf>
    <xf numFmtId="0" fontId="41" fillId="0" borderId="6" xfId="5" applyFont="1" applyBorder="1">
      <alignment vertical="center"/>
    </xf>
    <xf numFmtId="0" fontId="41" fillId="0" borderId="8" xfId="5" applyFont="1" applyBorder="1">
      <alignment vertical="center"/>
    </xf>
    <xf numFmtId="0" fontId="41" fillId="0" borderId="5" xfId="5" applyFont="1" applyBorder="1" applyAlignment="1">
      <alignment horizontal="center" vertical="center" wrapText="1"/>
    </xf>
    <xf numFmtId="0" fontId="41" fillId="13" borderId="12" xfId="5" applyFont="1" applyFill="1" applyBorder="1" applyAlignment="1">
      <alignment horizontal="center" vertical="center" wrapText="1"/>
    </xf>
    <xf numFmtId="0" fontId="41" fillId="13" borderId="16" xfId="5" applyFont="1" applyFill="1" applyBorder="1" applyAlignment="1">
      <alignment horizontal="center" vertical="center" wrapText="1"/>
    </xf>
    <xf numFmtId="0" fontId="41" fillId="0" borderId="12" xfId="5" applyFont="1" applyBorder="1" applyAlignment="1">
      <alignment vertical="top" wrapText="1"/>
    </xf>
    <xf numFmtId="0" fontId="41" fillId="0" borderId="29" xfId="5" applyFont="1" applyBorder="1" applyAlignment="1">
      <alignment vertical="top" wrapText="1"/>
    </xf>
    <xf numFmtId="0" fontId="41" fillId="0" borderId="16" xfId="5" applyFont="1" applyBorder="1" applyAlignment="1">
      <alignment vertical="top" wrapText="1"/>
    </xf>
    <xf numFmtId="0" fontId="41" fillId="0" borderId="10" xfId="5" applyFont="1" applyBorder="1" applyAlignment="1">
      <alignment horizontal="center" vertical="center" wrapText="1"/>
    </xf>
    <xf numFmtId="0" fontId="41" fillId="0" borderId="11" xfId="5" applyFont="1" applyBorder="1" applyAlignment="1">
      <alignment horizontal="center" vertical="center" wrapText="1"/>
    </xf>
    <xf numFmtId="0" fontId="41" fillId="0" borderId="12" xfId="5" applyFont="1" applyBorder="1" applyAlignment="1">
      <alignment horizontal="center" vertical="center" wrapText="1"/>
    </xf>
    <xf numFmtId="0" fontId="41" fillId="0" borderId="16" xfId="5" applyFont="1" applyBorder="1" applyAlignment="1">
      <alignment horizontal="center" vertical="center" wrapText="1"/>
    </xf>
    <xf numFmtId="0" fontId="41" fillId="0" borderId="5" xfId="5" applyFont="1" applyBorder="1" applyAlignment="1">
      <alignment horizontal="left" vertical="top" wrapText="1"/>
    </xf>
    <xf numFmtId="0" fontId="41" fillId="0" borderId="12" xfId="5" applyFont="1" applyBorder="1" applyAlignment="1">
      <alignment horizontal="left" vertical="top" wrapText="1"/>
    </xf>
    <xf numFmtId="0" fontId="41" fillId="0" borderId="29" xfId="5" applyFont="1" applyBorder="1" applyAlignment="1">
      <alignment horizontal="left" vertical="top" wrapText="1"/>
    </xf>
    <xf numFmtId="0" fontId="41" fillId="0" borderId="16" xfId="5" applyFont="1" applyBorder="1" applyAlignment="1">
      <alignment horizontal="left" vertical="top" wrapText="1"/>
    </xf>
    <xf numFmtId="0" fontId="41" fillId="0" borderId="14" xfId="5" applyFont="1" applyBorder="1" applyAlignment="1">
      <alignment horizontal="center" vertical="center" wrapText="1"/>
    </xf>
    <xf numFmtId="0" fontId="41" fillId="0" borderId="5" xfId="5" applyFont="1" applyBorder="1" applyAlignment="1">
      <alignment vertical="top" wrapText="1"/>
    </xf>
    <xf numFmtId="0" fontId="35" fillId="0" borderId="5" xfId="5" applyFont="1" applyBorder="1" applyAlignment="1">
      <alignment vertical="top" wrapText="1"/>
    </xf>
    <xf numFmtId="0" fontId="41" fillId="0" borderId="6" xfId="5" applyFont="1" applyBorder="1" applyAlignment="1">
      <alignment horizontal="center" vertical="center" wrapText="1"/>
    </xf>
    <xf numFmtId="0" fontId="41" fillId="0" borderId="8" xfId="5" applyFont="1" applyBorder="1" applyAlignment="1">
      <alignment horizontal="center" vertical="center" wrapText="1"/>
    </xf>
    <xf numFmtId="0" fontId="41" fillId="0" borderId="6" xfId="5" applyFont="1" applyBorder="1" applyAlignment="1">
      <alignment vertical="top" wrapText="1"/>
    </xf>
    <xf numFmtId="0" fontId="41" fillId="0" borderId="8" xfId="5" applyFont="1" applyBorder="1" applyAlignment="1">
      <alignment vertical="top" wrapText="1"/>
    </xf>
    <xf numFmtId="0" fontId="41" fillId="0" borderId="6" xfId="5" applyFont="1" applyBorder="1" applyAlignment="1">
      <alignment horizontal="left" vertical="top" wrapText="1"/>
    </xf>
    <xf numFmtId="0" fontId="41" fillId="0" borderId="8" xfId="5" applyFont="1" applyBorder="1" applyAlignment="1">
      <alignment horizontal="left" vertical="top" wrapText="1"/>
    </xf>
    <xf numFmtId="0" fontId="39" fillId="0" borderId="0" xfId="5" applyFont="1" applyAlignment="1">
      <alignment horizontal="center" vertical="center"/>
    </xf>
    <xf numFmtId="0" fontId="41" fillId="0" borderId="5" xfId="5" applyFont="1" applyBorder="1" applyAlignment="1">
      <alignment horizontal="center" vertical="top" wrapText="1"/>
    </xf>
    <xf numFmtId="0" fontId="41" fillId="0" borderId="12" xfId="5" applyFont="1" applyBorder="1" applyAlignment="1">
      <alignment horizontal="center" vertical="top" wrapText="1"/>
    </xf>
    <xf numFmtId="0" fontId="41" fillId="0" borderId="16" xfId="5" applyFont="1" applyBorder="1" applyAlignment="1">
      <alignment horizontal="center" vertical="top" wrapText="1"/>
    </xf>
    <xf numFmtId="0" fontId="166" fillId="9" borderId="12" xfId="5" applyFont="1" applyFill="1" applyBorder="1" applyAlignment="1">
      <alignment horizontal="left" vertical="top" wrapText="1"/>
    </xf>
    <xf numFmtId="0" fontId="166" fillId="9" borderId="29" xfId="5" applyFont="1" applyFill="1" applyBorder="1" applyAlignment="1">
      <alignment horizontal="left" vertical="top" wrapText="1"/>
    </xf>
    <xf numFmtId="0" fontId="166" fillId="9" borderId="16" xfId="5" applyFont="1" applyFill="1" applyBorder="1" applyAlignment="1">
      <alignment horizontal="left" vertical="top" wrapText="1"/>
    </xf>
    <xf numFmtId="0" fontId="166" fillId="9" borderId="12" xfId="5" applyFont="1" applyFill="1" applyBorder="1" applyAlignment="1">
      <alignment horizontal="left" vertical="center" wrapText="1"/>
    </xf>
    <xf numFmtId="0" fontId="166" fillId="9" borderId="16" xfId="5" applyFont="1" applyFill="1" applyBorder="1" applyAlignment="1">
      <alignment horizontal="left" vertical="center" wrapText="1"/>
    </xf>
    <xf numFmtId="0" fontId="166" fillId="9" borderId="12" xfId="5" applyFont="1" applyFill="1" applyBorder="1" applyAlignment="1">
      <alignment horizontal="center" vertical="center"/>
    </xf>
    <xf numFmtId="0" fontId="166" fillId="9" borderId="16" xfId="5" applyFont="1" applyFill="1" applyBorder="1" applyAlignment="1">
      <alignment horizontal="center" vertical="center"/>
    </xf>
    <xf numFmtId="0" fontId="79" fillId="0" borderId="12" xfId="5" applyFont="1" applyBorder="1" applyAlignment="1">
      <alignment horizontal="left" vertical="top" wrapText="1"/>
    </xf>
    <xf numFmtId="0" fontId="79" fillId="0" borderId="29" xfId="5" applyFont="1" applyBorder="1" applyAlignment="1">
      <alignment horizontal="left" vertical="top" wrapText="1"/>
    </xf>
    <xf numFmtId="0" fontId="79" fillId="0" borderId="16" xfId="5" applyFont="1" applyBorder="1" applyAlignment="1">
      <alignment horizontal="left" vertical="top" wrapText="1"/>
    </xf>
    <xf numFmtId="0" fontId="78" fillId="0" borderId="12" xfId="5" applyFont="1" applyBorder="1" applyAlignment="1">
      <alignment horizontal="left" vertical="top"/>
    </xf>
    <xf numFmtId="0" fontId="78" fillId="0" borderId="29" xfId="5" applyFont="1" applyBorder="1" applyAlignment="1">
      <alignment horizontal="left" vertical="top"/>
    </xf>
    <xf numFmtId="0" fontId="78" fillId="0" borderId="16" xfId="5" applyFont="1" applyBorder="1" applyAlignment="1">
      <alignment horizontal="left" vertical="top"/>
    </xf>
    <xf numFmtId="0" fontId="78" fillId="0" borderId="12" xfId="5" applyFont="1" applyBorder="1" applyAlignment="1">
      <alignment horizontal="center" vertical="center"/>
    </xf>
    <xf numFmtId="0" fontId="78" fillId="0" borderId="16" xfId="5" applyFont="1" applyBorder="1" applyAlignment="1">
      <alignment horizontal="center" vertical="center"/>
    </xf>
    <xf numFmtId="0" fontId="79" fillId="0" borderId="12" xfId="5" applyFont="1" applyBorder="1" applyAlignment="1">
      <alignment vertical="top" wrapText="1"/>
    </xf>
    <xf numFmtId="0" fontId="79" fillId="0" borderId="29" xfId="5" applyFont="1" applyBorder="1" applyAlignment="1">
      <alignment vertical="top" wrapText="1"/>
    </xf>
    <xf numFmtId="0" fontId="79" fillId="0" borderId="16" xfId="5" applyFont="1" applyBorder="1" applyAlignment="1">
      <alignment vertical="top" wrapText="1"/>
    </xf>
    <xf numFmtId="0" fontId="79" fillId="0" borderId="12" xfId="5" applyFont="1" applyBorder="1" applyAlignment="1">
      <alignment vertical="center" wrapText="1"/>
    </xf>
    <xf numFmtId="0" fontId="79" fillId="0" borderId="29" xfId="5" applyFont="1" applyBorder="1" applyAlignment="1">
      <alignment vertical="center" wrapText="1"/>
    </xf>
    <xf numFmtId="0" fontId="79" fillId="0" borderId="16" xfId="5" applyFont="1" applyBorder="1" applyAlignment="1">
      <alignment vertical="center" wrapText="1"/>
    </xf>
    <xf numFmtId="0" fontId="79" fillId="13" borderId="12" xfId="5" applyFont="1" applyFill="1" applyBorder="1" applyAlignment="1">
      <alignment horizontal="center" vertical="center"/>
    </xf>
    <xf numFmtId="0" fontId="79" fillId="13" borderId="29" xfId="5" applyFont="1" applyFill="1" applyBorder="1" applyAlignment="1">
      <alignment horizontal="center" vertical="center"/>
    </xf>
    <xf numFmtId="0" fontId="79" fillId="13" borderId="16" xfId="5" applyFont="1" applyFill="1" applyBorder="1" applyAlignment="1">
      <alignment horizontal="center" vertical="center"/>
    </xf>
    <xf numFmtId="0" fontId="79" fillId="0" borderId="12" xfId="5" applyFont="1" applyBorder="1" applyAlignment="1">
      <alignment horizontal="left" vertical="center" wrapText="1"/>
    </xf>
    <xf numFmtId="0" fontId="79" fillId="0" borderId="29" xfId="5" applyFont="1" applyBorder="1" applyAlignment="1">
      <alignment horizontal="left" vertical="center" wrapText="1"/>
    </xf>
    <xf numFmtId="0" fontId="79" fillId="0" borderId="16" xfId="5" applyFont="1" applyBorder="1" applyAlignment="1">
      <alignment horizontal="left" vertical="center" wrapText="1"/>
    </xf>
    <xf numFmtId="0" fontId="78" fillId="0" borderId="5" xfId="5" applyFont="1" applyBorder="1" applyAlignment="1">
      <alignment vertical="top"/>
    </xf>
    <xf numFmtId="0" fontId="79" fillId="0" borderId="5" xfId="5" applyFont="1" applyBorder="1" applyAlignment="1">
      <alignment horizontal="left" vertical="top" wrapText="1"/>
    </xf>
    <xf numFmtId="0" fontId="80" fillId="13" borderId="12" xfId="5" applyFont="1" applyFill="1" applyBorder="1" applyAlignment="1">
      <alignment horizontal="center" vertical="center" wrapText="1"/>
    </xf>
    <xf numFmtId="0" fontId="80" fillId="13" borderId="16" xfId="5" applyFont="1" applyFill="1" applyBorder="1" applyAlignment="1">
      <alignment horizontal="center" vertical="center" wrapText="1"/>
    </xf>
    <xf numFmtId="0" fontId="78" fillId="0" borderId="5" xfId="5" applyFont="1" applyBorder="1" applyAlignment="1">
      <alignment horizontal="center" vertical="center"/>
    </xf>
    <xf numFmtId="0" fontId="79" fillId="0" borderId="12" xfId="5" applyFont="1" applyBorder="1" applyAlignment="1">
      <alignment horizontal="center" vertical="center" wrapText="1"/>
    </xf>
    <xf numFmtId="0" fontId="79" fillId="0" borderId="5" xfId="5" applyFont="1" applyBorder="1" applyAlignment="1">
      <alignment horizontal="center" vertical="center" wrapText="1"/>
    </xf>
    <xf numFmtId="0" fontId="79" fillId="0" borderId="10" xfId="5" applyFont="1" applyBorder="1" applyAlignment="1">
      <alignment horizontal="center" vertical="center" wrapText="1"/>
    </xf>
    <xf numFmtId="0" fontId="79" fillId="0" borderId="14" xfId="5" applyFont="1" applyBorder="1" applyAlignment="1">
      <alignment horizontal="center" vertical="center" wrapText="1"/>
    </xf>
    <xf numFmtId="0" fontId="79" fillId="13" borderId="12" xfId="5" applyFont="1" applyFill="1" applyBorder="1" applyAlignment="1">
      <alignment horizontal="center" vertical="center" wrapText="1"/>
    </xf>
    <xf numFmtId="0" fontId="79" fillId="13" borderId="29" xfId="5" applyFont="1" applyFill="1" applyBorder="1" applyAlignment="1">
      <alignment horizontal="center" vertical="center" wrapText="1"/>
    </xf>
    <xf numFmtId="0" fontId="79" fillId="13" borderId="16" xfId="5" applyFont="1" applyFill="1" applyBorder="1" applyAlignment="1">
      <alignment horizontal="center" vertical="center" wrapText="1"/>
    </xf>
    <xf numFmtId="0" fontId="79" fillId="0" borderId="11" xfId="5" applyFont="1" applyBorder="1" applyAlignment="1">
      <alignment horizontal="left" vertical="top" wrapText="1"/>
    </xf>
    <xf numFmtId="0" fontId="79" fillId="0" borderId="20" xfId="5" applyFont="1" applyBorder="1" applyAlignment="1">
      <alignment horizontal="left" vertical="top" wrapText="1"/>
    </xf>
    <xf numFmtId="0" fontId="79" fillId="0" borderId="15" xfId="5" applyFont="1" applyBorder="1" applyAlignment="1">
      <alignment horizontal="left" vertical="top" wrapText="1"/>
    </xf>
    <xf numFmtId="0" fontId="79" fillId="0" borderId="6" xfId="5" applyFont="1" applyBorder="1" applyAlignment="1">
      <alignment horizontal="center" vertical="center" wrapText="1"/>
    </xf>
    <xf numFmtId="0" fontId="79" fillId="0" borderId="8" xfId="5" applyFont="1" applyBorder="1" applyAlignment="1">
      <alignment horizontal="center" vertical="center" wrapText="1"/>
    </xf>
    <xf numFmtId="0" fontId="79" fillId="0" borderId="10" xfId="5" applyFont="1" applyBorder="1" applyAlignment="1">
      <alignment vertical="top"/>
    </xf>
    <xf numFmtId="0" fontId="79" fillId="0" borderId="11" xfId="5" applyFont="1" applyBorder="1" applyAlignment="1">
      <alignment vertical="top"/>
    </xf>
    <xf numFmtId="0" fontId="79" fillId="0" borderId="13" xfId="5" applyFont="1" applyBorder="1" applyAlignment="1">
      <alignment vertical="top"/>
    </xf>
    <xf numFmtId="0" fontId="79" fillId="0" borderId="20" xfId="5" applyFont="1" applyBorder="1" applyAlignment="1">
      <alignment vertical="top"/>
    </xf>
    <xf numFmtId="0" fontId="79" fillId="0" borderId="14" xfId="5" applyFont="1" applyBorder="1" applyAlignment="1">
      <alignment vertical="top"/>
    </xf>
    <xf numFmtId="0" fontId="79" fillId="0" borderId="15" xfId="5" applyFont="1" applyBorder="1" applyAlignment="1">
      <alignment vertical="top"/>
    </xf>
    <xf numFmtId="0" fontId="79" fillId="0" borderId="10" xfId="5" applyFont="1" applyBorder="1" applyAlignment="1">
      <alignment horizontal="left" vertical="top" wrapText="1"/>
    </xf>
    <xf numFmtId="0" fontId="79" fillId="0" borderId="13" xfId="5" applyFont="1" applyBorder="1" applyAlignment="1">
      <alignment horizontal="left" vertical="top" wrapText="1"/>
    </xf>
    <xf numFmtId="0" fontId="79" fillId="0" borderId="14" xfId="5" applyFont="1" applyBorder="1" applyAlignment="1">
      <alignment horizontal="left" vertical="top" wrapText="1"/>
    </xf>
    <xf numFmtId="0" fontId="84" fillId="0" borderId="0" xfId="5" applyFont="1" applyAlignment="1">
      <alignment horizontal="center" vertical="center" wrapText="1"/>
    </xf>
    <xf numFmtId="0" fontId="78" fillId="0" borderId="5" xfId="5" applyFont="1" applyBorder="1" applyAlignment="1">
      <alignment vertical="top" wrapText="1"/>
    </xf>
    <xf numFmtId="0" fontId="79" fillId="0" borderId="12" xfId="5" applyFont="1" applyBorder="1" applyAlignment="1">
      <alignment horizontal="left" vertical="top"/>
    </xf>
    <xf numFmtId="0" fontId="79" fillId="0" borderId="29" xfId="5" applyFont="1" applyBorder="1" applyAlignment="1">
      <alignment horizontal="left" vertical="top"/>
    </xf>
    <xf numFmtId="0" fontId="79" fillId="0" borderId="12" xfId="5" applyFont="1" applyBorder="1" applyAlignment="1">
      <alignment horizontal="left" vertical="center"/>
    </xf>
    <xf numFmtId="0" fontId="79" fillId="0" borderId="16" xfId="5" applyFont="1" applyBorder="1" applyAlignment="1">
      <alignment horizontal="left" vertical="center"/>
    </xf>
    <xf numFmtId="0" fontId="79" fillId="13" borderId="10" xfId="5" applyFont="1" applyFill="1" applyBorder="1" applyAlignment="1">
      <alignment horizontal="center" vertical="center"/>
    </xf>
    <xf numFmtId="0" fontId="79" fillId="13" borderId="14" xfId="5" applyFont="1" applyFill="1" applyBorder="1" applyAlignment="1">
      <alignment horizontal="center" vertical="center"/>
    </xf>
    <xf numFmtId="0" fontId="79" fillId="0" borderId="6" xfId="5" applyFont="1" applyBorder="1" applyAlignment="1">
      <alignment horizontal="left" vertical="top" wrapText="1"/>
    </xf>
    <xf numFmtId="0" fontId="79" fillId="0" borderId="8" xfId="5" applyFont="1" applyBorder="1" applyAlignment="1">
      <alignment horizontal="left" vertical="top" wrapText="1"/>
    </xf>
    <xf numFmtId="0" fontId="79" fillId="0" borderId="16" xfId="5" applyFont="1" applyBorder="1" applyAlignment="1">
      <alignment horizontal="left" vertical="top"/>
    </xf>
    <xf numFmtId="0" fontId="79" fillId="0" borderId="29" xfId="5" applyFont="1" applyBorder="1" applyAlignment="1">
      <alignment horizontal="left" vertical="center"/>
    </xf>
    <xf numFmtId="0" fontId="79" fillId="0" borderId="12" xfId="5" applyFont="1" applyBorder="1">
      <alignment vertical="center"/>
    </xf>
    <xf numFmtId="0" fontId="79" fillId="0" borderId="16" xfId="5" applyFont="1" applyBorder="1">
      <alignment vertical="center"/>
    </xf>
    <xf numFmtId="0" fontId="79" fillId="13" borderId="13" xfId="5" applyFont="1" applyFill="1" applyBorder="1" applyAlignment="1">
      <alignment horizontal="center" vertical="center"/>
    </xf>
    <xf numFmtId="0" fontId="79" fillId="0" borderId="12" xfId="5" applyFont="1" applyBorder="1" applyAlignment="1">
      <alignment horizontal="left" vertical="center" wrapText="1" shrinkToFit="1"/>
    </xf>
    <xf numFmtId="0" fontId="79" fillId="0" borderId="16" xfId="5" applyFont="1" applyBorder="1" applyAlignment="1">
      <alignment horizontal="left" vertical="center" wrapText="1" shrinkToFit="1"/>
    </xf>
    <xf numFmtId="0" fontId="148" fillId="6" borderId="12" xfId="0" applyFont="1" applyFill="1" applyBorder="1" applyAlignment="1">
      <alignment horizontal="center" vertical="center" textRotation="255" wrapText="1"/>
    </xf>
    <xf numFmtId="0" fontId="148" fillId="6" borderId="16" xfId="0" applyFont="1" applyFill="1" applyBorder="1" applyAlignment="1">
      <alignment horizontal="center" vertical="center" textRotation="255" wrapText="1"/>
    </xf>
    <xf numFmtId="0" fontId="148" fillId="6" borderId="29" xfId="0" applyFont="1" applyFill="1" applyBorder="1" applyAlignment="1">
      <alignment horizontal="center" vertical="center" textRotation="255" wrapText="1"/>
    </xf>
    <xf numFmtId="0" fontId="148" fillId="6" borderId="12" xfId="0" applyFont="1" applyFill="1" applyBorder="1" applyAlignment="1">
      <alignment horizontal="center" vertical="center" textRotation="255" shrinkToFit="1"/>
    </xf>
    <xf numFmtId="0" fontId="148" fillId="6" borderId="16" xfId="0" applyFont="1" applyFill="1" applyBorder="1" applyAlignment="1">
      <alignment horizontal="center" vertical="center" textRotation="255" shrinkToFit="1"/>
    </xf>
    <xf numFmtId="0" fontId="148" fillId="6" borderId="29" xfId="0" applyFont="1" applyFill="1" applyBorder="1" applyAlignment="1">
      <alignment horizontal="center" vertical="center" textRotation="255"/>
    </xf>
    <xf numFmtId="0" fontId="148" fillId="6" borderId="16" xfId="0" applyFont="1" applyFill="1" applyBorder="1" applyAlignment="1">
      <alignment horizontal="center" vertical="center" textRotation="255"/>
    </xf>
    <xf numFmtId="0" fontId="148" fillId="6" borderId="12" xfId="0" applyFont="1" applyFill="1" applyBorder="1" applyAlignment="1">
      <alignment horizontal="center" vertical="center" textRotation="255"/>
    </xf>
    <xf numFmtId="0" fontId="148" fillId="6" borderId="10" xfId="0" applyFont="1" applyFill="1" applyBorder="1" applyAlignment="1">
      <alignment horizontal="center" vertical="center" textRotation="255" wrapText="1"/>
    </xf>
    <xf numFmtId="0" fontId="148" fillId="6" borderId="13" xfId="0" applyFont="1" applyFill="1" applyBorder="1" applyAlignment="1">
      <alignment horizontal="center" vertical="center" textRotation="255" wrapText="1"/>
    </xf>
    <xf numFmtId="0" fontId="148" fillId="6" borderId="10" xfId="0" applyFont="1" applyFill="1" applyBorder="1" applyAlignment="1">
      <alignment horizontal="center" vertical="center" wrapText="1"/>
    </xf>
    <xf numFmtId="0" fontId="148" fillId="6" borderId="17" xfId="0" applyFont="1" applyFill="1" applyBorder="1" applyAlignment="1">
      <alignment horizontal="center" vertical="center" wrapText="1"/>
    </xf>
    <xf numFmtId="0" fontId="148" fillId="6" borderId="11" xfId="0" applyFont="1" applyFill="1" applyBorder="1" applyAlignment="1">
      <alignment horizontal="center" vertical="center" wrapText="1"/>
    </xf>
    <xf numFmtId="0" fontId="148" fillId="6" borderId="14" xfId="0" applyFont="1" applyFill="1" applyBorder="1" applyAlignment="1">
      <alignment horizontal="center" vertical="center" wrapText="1"/>
    </xf>
    <xf numFmtId="0" fontId="148" fillId="6" borderId="26" xfId="0" applyFont="1" applyFill="1" applyBorder="1" applyAlignment="1">
      <alignment horizontal="center" vertical="center" wrapText="1"/>
    </xf>
    <xf numFmtId="0" fontId="148" fillId="6" borderId="20" xfId="0" applyFont="1" applyFill="1" applyBorder="1" applyAlignment="1">
      <alignment horizontal="center" vertical="center" wrapText="1"/>
    </xf>
    <xf numFmtId="0" fontId="148" fillId="6" borderId="7" xfId="0" applyFont="1" applyFill="1" applyBorder="1" applyAlignment="1">
      <alignment horizontal="center" vertical="center" wrapText="1"/>
    </xf>
    <xf numFmtId="0" fontId="148" fillId="6" borderId="8" xfId="0" applyFont="1" applyFill="1" applyBorder="1" applyAlignment="1">
      <alignment horizontal="center" vertical="center" wrapText="1"/>
    </xf>
    <xf numFmtId="0" fontId="148" fillId="6" borderId="5" xfId="0" applyFont="1" applyFill="1" applyBorder="1" applyAlignment="1">
      <alignment horizontal="center" vertical="center" wrapText="1"/>
    </xf>
    <xf numFmtId="0" fontId="148" fillId="6" borderId="5" xfId="0" applyFont="1" applyFill="1" applyBorder="1" applyAlignment="1">
      <alignment horizontal="center" vertical="center" textRotation="255" wrapText="1"/>
    </xf>
    <xf numFmtId="0" fontId="148" fillId="6" borderId="5" xfId="0" applyFont="1" applyFill="1" applyBorder="1" applyAlignment="1">
      <alignment horizontal="center" vertical="center" wrapText="1" shrinkToFit="1"/>
    </xf>
    <xf numFmtId="0" fontId="148" fillId="6" borderId="6" xfId="0" applyFont="1" applyFill="1" applyBorder="1" applyAlignment="1">
      <alignment horizontal="center" vertical="center" wrapText="1" shrinkToFit="1"/>
    </xf>
    <xf numFmtId="0" fontId="148" fillId="6" borderId="7" xfId="0" applyFont="1" applyFill="1" applyBorder="1" applyAlignment="1">
      <alignment horizontal="center" vertical="center" wrapText="1" shrinkToFit="1"/>
    </xf>
    <xf numFmtId="0" fontId="148" fillId="6" borderId="8" xfId="0" applyFont="1" applyFill="1" applyBorder="1" applyAlignment="1">
      <alignment horizontal="center" vertical="center" wrapText="1" shrinkToFit="1"/>
    </xf>
    <xf numFmtId="0" fontId="148" fillId="6" borderId="12" xfId="0" applyFont="1" applyFill="1" applyBorder="1" applyAlignment="1">
      <alignment horizontal="center" vertical="center" wrapText="1"/>
    </xf>
    <xf numFmtId="0" fontId="148" fillId="6" borderId="6" xfId="0" applyFont="1" applyFill="1" applyBorder="1" applyAlignment="1">
      <alignment horizontal="center" vertical="center" wrapText="1"/>
    </xf>
    <xf numFmtId="0" fontId="148" fillId="6" borderId="17" xfId="0" applyFont="1" applyFill="1" applyBorder="1" applyAlignment="1">
      <alignment horizontal="center" vertical="center" wrapText="1" shrinkToFit="1"/>
    </xf>
    <xf numFmtId="0" fontId="148" fillId="6" borderId="11" xfId="0" applyFont="1" applyFill="1" applyBorder="1" applyAlignment="1">
      <alignment horizontal="center" vertical="center" wrapText="1" shrinkToFit="1"/>
    </xf>
    <xf numFmtId="0" fontId="148" fillId="6" borderId="10" xfId="0" applyFont="1" applyFill="1" applyBorder="1" applyAlignment="1">
      <alignment vertical="center" textRotation="255" wrapText="1"/>
    </xf>
    <xf numFmtId="0" fontId="148" fillId="6" borderId="29" xfId="0" applyFont="1" applyFill="1" applyBorder="1" applyAlignment="1">
      <alignment vertical="center" textRotation="255" wrapText="1"/>
    </xf>
    <xf numFmtId="0" fontId="148" fillId="6" borderId="12" xfId="0" applyFont="1" applyFill="1" applyBorder="1" applyAlignment="1">
      <alignment vertical="center" textRotation="255" wrapText="1"/>
    </xf>
    <xf numFmtId="0" fontId="148" fillId="6" borderId="6" xfId="0" applyFont="1" applyFill="1" applyBorder="1" applyAlignment="1">
      <alignment vertical="center" textRotation="255" wrapText="1"/>
    </xf>
    <xf numFmtId="0" fontId="148" fillId="6" borderId="5" xfId="0" applyFont="1" applyFill="1" applyBorder="1" applyAlignment="1">
      <alignment vertical="center" textRotation="255" wrapText="1"/>
    </xf>
    <xf numFmtId="0" fontId="148" fillId="6" borderId="5" xfId="0" applyFont="1" applyFill="1" applyBorder="1" applyAlignment="1">
      <alignment horizontal="center" vertical="center"/>
    </xf>
    <xf numFmtId="0" fontId="148" fillId="6" borderId="5" xfId="0" applyFont="1" applyFill="1" applyBorder="1" applyAlignment="1">
      <alignment horizontal="center" vertical="center" shrinkToFit="1"/>
    </xf>
    <xf numFmtId="0" fontId="148" fillId="6" borderId="29" xfId="0" applyFont="1" applyFill="1" applyBorder="1" applyAlignment="1">
      <alignment vertical="center" textRotation="255" shrinkToFit="1"/>
    </xf>
    <xf numFmtId="0" fontId="148" fillId="6" borderId="16" xfId="0" applyFont="1" applyFill="1" applyBorder="1" applyAlignment="1">
      <alignment vertical="center" textRotation="255" shrinkToFit="1"/>
    </xf>
    <xf numFmtId="0" fontId="148" fillId="6" borderId="12" xfId="0" applyFont="1" applyFill="1" applyBorder="1" applyAlignment="1">
      <alignment vertical="center" textRotation="255" wrapText="1" shrinkToFit="1"/>
    </xf>
    <xf numFmtId="0" fontId="148" fillId="6" borderId="29" xfId="0" applyFont="1" applyFill="1" applyBorder="1" applyAlignment="1">
      <alignment vertical="center" textRotation="255" wrapText="1" shrinkToFit="1"/>
    </xf>
    <xf numFmtId="0" fontId="149" fillId="6" borderId="12" xfId="0" applyFont="1" applyFill="1" applyBorder="1" applyAlignment="1">
      <alignment horizontal="center" vertical="center" textRotation="255" wrapText="1"/>
    </xf>
    <xf numFmtId="0" fontId="149" fillId="6" borderId="16" xfId="0" applyFont="1" applyFill="1" applyBorder="1" applyAlignment="1">
      <alignment horizontal="center" vertical="center" textRotation="255" wrapText="1"/>
    </xf>
    <xf numFmtId="0" fontId="92" fillId="6" borderId="16" xfId="0" applyFont="1" applyFill="1" applyBorder="1" applyAlignment="1">
      <alignment horizontal="center" vertical="center" shrinkToFit="1"/>
    </xf>
    <xf numFmtId="0" fontId="148" fillId="6" borderId="15" xfId="0" applyFont="1" applyFill="1" applyBorder="1" applyAlignment="1">
      <alignment horizontal="center" vertical="center" wrapText="1"/>
    </xf>
    <xf numFmtId="0" fontId="148" fillId="6" borderId="6" xfId="0" applyFont="1" applyFill="1" applyBorder="1" applyAlignment="1">
      <alignment horizontal="center" vertical="center"/>
    </xf>
    <xf numFmtId="0" fontId="148" fillId="6" borderId="7" xfId="0" applyFont="1" applyFill="1" applyBorder="1" applyAlignment="1">
      <alignment horizontal="center" vertical="center"/>
    </xf>
    <xf numFmtId="0" fontId="148" fillId="6" borderId="8" xfId="0" applyFont="1" applyFill="1" applyBorder="1" applyAlignment="1">
      <alignment horizontal="center" vertical="center"/>
    </xf>
    <xf numFmtId="0" fontId="148" fillId="6" borderId="6" xfId="0" applyFont="1" applyFill="1" applyBorder="1" applyAlignment="1">
      <alignment horizontal="center" vertical="center" textRotation="255" wrapText="1"/>
    </xf>
    <xf numFmtId="0" fontId="95" fillId="0" borderId="26" xfId="0" applyFont="1" applyBorder="1" applyAlignment="1">
      <alignment horizontal="left" wrapText="1"/>
    </xf>
    <xf numFmtId="0" fontId="93" fillId="15" borderId="6" xfId="0" applyFont="1" applyFill="1" applyBorder="1" applyAlignment="1">
      <alignment horizontal="left" vertical="top" wrapText="1"/>
    </xf>
    <xf numFmtId="0" fontId="93" fillId="15" borderId="7" xfId="0" applyFont="1" applyFill="1" applyBorder="1" applyAlignment="1">
      <alignment horizontal="left" vertical="top" wrapText="1"/>
    </xf>
    <xf numFmtId="0" fontId="93" fillId="15" borderId="8" xfId="0" applyFont="1" applyFill="1" applyBorder="1" applyAlignment="1">
      <alignment horizontal="left" vertical="top" wrapText="1"/>
    </xf>
    <xf numFmtId="0" fontId="92" fillId="0" borderId="10" xfId="0" applyFont="1" applyBorder="1" applyAlignment="1">
      <alignment horizontal="center" vertical="center" shrinkToFit="1"/>
    </xf>
    <xf numFmtId="0" fontId="92" fillId="0" borderId="17" xfId="0" applyFont="1" applyBorder="1" applyAlignment="1">
      <alignment horizontal="center" vertical="center" shrinkToFit="1"/>
    </xf>
    <xf numFmtId="0" fontId="92" fillId="0" borderId="14" xfId="0" applyFont="1" applyBorder="1" applyAlignment="1">
      <alignment horizontal="center" vertical="center" shrinkToFit="1"/>
    </xf>
    <xf numFmtId="0" fontId="92" fillId="0" borderId="26" xfId="0" applyFont="1" applyBorder="1" applyAlignment="1">
      <alignment horizontal="center" vertical="center" shrinkToFit="1"/>
    </xf>
    <xf numFmtId="0" fontId="92" fillId="0" borderId="26" xfId="0" applyFont="1" applyBorder="1" applyAlignment="1">
      <alignment horizontal="left" vertical="center" wrapText="1"/>
    </xf>
    <xf numFmtId="0" fontId="92" fillId="0" borderId="6" xfId="0" applyFont="1" applyBorder="1" applyAlignment="1">
      <alignment horizontal="left" vertical="center" wrapText="1"/>
    </xf>
    <xf numFmtId="0" fontId="92" fillId="0" borderId="7" xfId="0" applyFont="1" applyBorder="1" applyAlignment="1">
      <alignment horizontal="left" vertical="center" wrapText="1"/>
    </xf>
    <xf numFmtId="0" fontId="92" fillId="0" borderId="8" xfId="0" applyFont="1" applyBorder="1" applyAlignment="1">
      <alignment horizontal="left" vertical="center" wrapText="1"/>
    </xf>
    <xf numFmtId="0" fontId="92" fillId="0" borderId="5" xfId="0" applyFont="1" applyBorder="1" applyAlignment="1">
      <alignment horizontal="center" vertical="center" wrapText="1"/>
    </xf>
    <xf numFmtId="0" fontId="92" fillId="0" borderId="14" xfId="0" applyFont="1" applyBorder="1" applyAlignment="1">
      <alignment horizontal="left" vertical="center" wrapText="1"/>
    </xf>
    <xf numFmtId="0" fontId="96" fillId="0" borderId="0" xfId="0" applyFont="1" applyAlignment="1">
      <alignment horizontal="left" vertical="center" wrapText="1" readingOrder="1"/>
    </xf>
    <xf numFmtId="0" fontId="92" fillId="0" borderId="13" xfId="0" applyFont="1" applyBorder="1" applyAlignment="1">
      <alignment horizontal="center" vertical="center" textRotation="255" shrinkToFit="1"/>
    </xf>
    <xf numFmtId="0" fontId="92" fillId="0" borderId="5" xfId="0" applyFont="1" applyBorder="1" applyAlignment="1">
      <alignment vertical="center" textRotation="255" wrapText="1"/>
    </xf>
    <xf numFmtId="0" fontId="92" fillId="0" borderId="161" xfId="0" applyFont="1" applyBorder="1" applyAlignment="1">
      <alignment horizontal="left" vertical="center" wrapText="1"/>
    </xf>
    <xf numFmtId="0" fontId="92" fillId="0" borderId="160" xfId="0" applyFont="1" applyBorder="1" applyAlignment="1">
      <alignment horizontal="left" vertical="center" wrapText="1"/>
    </xf>
    <xf numFmtId="0" fontId="92" fillId="0" borderId="164" xfId="0" applyFont="1" applyBorder="1" applyAlignment="1">
      <alignment horizontal="left" vertical="center" wrapText="1"/>
    </xf>
    <xf numFmtId="0" fontId="92" fillId="0" borderId="158" xfId="0" applyFont="1" applyBorder="1" applyAlignment="1">
      <alignment horizontal="left" vertical="center" wrapText="1"/>
    </xf>
    <xf numFmtId="0" fontId="92" fillId="0" borderId="157" xfId="0" applyFont="1" applyBorder="1" applyAlignment="1">
      <alignment horizontal="left" vertical="center" wrapText="1"/>
    </xf>
    <xf numFmtId="0" fontId="92" fillId="0" borderId="163" xfId="0" applyFont="1" applyBorder="1" applyAlignment="1">
      <alignment horizontal="left" vertical="center" wrapText="1"/>
    </xf>
    <xf numFmtId="0" fontId="92" fillId="0" borderId="12" xfId="0" applyFont="1" applyBorder="1" applyAlignment="1">
      <alignment horizontal="center" vertical="center" textRotation="255" shrinkToFit="1"/>
    </xf>
    <xf numFmtId="0" fontId="92" fillId="0" borderId="29" xfId="0" applyFont="1" applyBorder="1" applyAlignment="1">
      <alignment horizontal="center" vertical="center" textRotation="255" shrinkToFit="1"/>
    </xf>
    <xf numFmtId="0" fontId="92" fillId="0" borderId="11" xfId="0" applyFont="1" applyBorder="1" applyAlignment="1">
      <alignment horizontal="center" vertical="center" textRotation="255" shrinkToFit="1"/>
    </xf>
    <xf numFmtId="0" fontId="92" fillId="0" borderId="20" xfId="0" applyFont="1" applyBorder="1" applyAlignment="1">
      <alignment horizontal="center" vertical="center" textRotation="255" shrinkToFit="1"/>
    </xf>
    <xf numFmtId="0" fontId="92" fillId="0" borderId="15" xfId="0" applyFont="1" applyBorder="1" applyAlignment="1">
      <alignment horizontal="center" vertical="center" textRotation="255" shrinkToFit="1"/>
    </xf>
    <xf numFmtId="0" fontId="92" fillId="0" borderId="13" xfId="0" applyFont="1" applyBorder="1" applyAlignment="1">
      <alignment horizontal="left" vertical="center" wrapText="1"/>
    </xf>
    <xf numFmtId="0" fontId="92" fillId="0" borderId="0" xfId="0" applyFont="1" applyAlignment="1">
      <alignment horizontal="left" vertical="center" wrapText="1"/>
    </xf>
    <xf numFmtId="0" fontId="92" fillId="0" borderId="5" xfId="0" applyFont="1" applyBorder="1" applyAlignment="1">
      <alignment horizontal="center" vertical="center"/>
    </xf>
    <xf numFmtId="0" fontId="92" fillId="0" borderId="6" xfId="0" applyFont="1" applyBorder="1" applyAlignment="1">
      <alignment horizontal="center" vertical="center"/>
    </xf>
    <xf numFmtId="0" fontId="92" fillId="0" borderId="7" xfId="0" applyFont="1" applyBorder="1" applyAlignment="1">
      <alignment horizontal="center" vertical="center"/>
    </xf>
    <xf numFmtId="0" fontId="92" fillId="0" borderId="6" xfId="0" applyFont="1" applyBorder="1" applyAlignment="1">
      <alignment horizontal="center" vertical="center" shrinkToFit="1"/>
    </xf>
    <xf numFmtId="0" fontId="92" fillId="0" borderId="7" xfId="0" applyFont="1" applyBorder="1" applyAlignment="1">
      <alignment horizontal="center" vertical="center" shrinkToFit="1"/>
    </xf>
    <xf numFmtId="0" fontId="92" fillId="0" borderId="8" xfId="0" applyFont="1" applyBorder="1" applyAlignment="1">
      <alignment horizontal="center" vertical="center" shrinkToFit="1"/>
    </xf>
    <xf numFmtId="0" fontId="94" fillId="0" borderId="0" xfId="0" applyFont="1" applyAlignment="1">
      <alignment horizontal="left" vertical="center"/>
    </xf>
    <xf numFmtId="0" fontId="100" fillId="0" borderId="0" xfId="0" applyFont="1" applyAlignment="1">
      <alignment horizontal="center" vertical="center"/>
    </xf>
    <xf numFmtId="0" fontId="96" fillId="0" borderId="6" xfId="0" applyFont="1" applyBorder="1" applyAlignment="1">
      <alignment horizontal="center" vertical="center" wrapText="1"/>
    </xf>
    <xf numFmtId="0" fontId="96" fillId="0" borderId="7" xfId="0" applyFont="1" applyBorder="1" applyAlignment="1">
      <alignment horizontal="center" vertical="center" wrapText="1"/>
    </xf>
    <xf numFmtId="208" fontId="96" fillId="0" borderId="6" xfId="0" applyNumberFormat="1" applyFont="1" applyBorder="1" applyAlignment="1">
      <alignment horizontal="left" vertical="center" wrapText="1"/>
    </xf>
    <xf numFmtId="208" fontId="96" fillId="0" borderId="7" xfId="0" applyNumberFormat="1" applyFont="1" applyBorder="1" applyAlignment="1">
      <alignment horizontal="left" vertical="center" wrapText="1"/>
    </xf>
    <xf numFmtId="208" fontId="96" fillId="0" borderId="8" xfId="0" applyNumberFormat="1" applyFont="1" applyBorder="1" applyAlignment="1">
      <alignment horizontal="left" vertical="center" wrapText="1"/>
    </xf>
    <xf numFmtId="0" fontId="96" fillId="0" borderId="6" xfId="0" applyFont="1" applyBorder="1" applyAlignment="1">
      <alignment horizontal="left" vertical="center" shrinkToFit="1"/>
    </xf>
    <xf numFmtId="0" fontId="96" fillId="0" borderId="7" xfId="0" applyFont="1" applyBorder="1" applyAlignment="1">
      <alignment horizontal="left" vertical="center" shrinkToFit="1"/>
    </xf>
    <xf numFmtId="0" fontId="96" fillId="0" borderId="8" xfId="0" applyFont="1" applyBorder="1" applyAlignment="1">
      <alignment horizontal="left" vertical="center" shrinkToFit="1"/>
    </xf>
    <xf numFmtId="0" fontId="0" fillId="15" borderId="0" xfId="0" applyFill="1" applyAlignment="1">
      <alignment horizontal="right" vertical="center"/>
    </xf>
    <xf numFmtId="0" fontId="96" fillId="0" borderId="5" xfId="0" applyFont="1" applyBorder="1" applyAlignment="1">
      <alignment horizontal="center" vertical="center" wrapText="1"/>
    </xf>
    <xf numFmtId="0" fontId="96" fillId="0" borderId="5" xfId="0" applyFont="1" applyBorder="1" applyAlignment="1">
      <alignment horizontal="left" vertical="center" wrapText="1"/>
    </xf>
    <xf numFmtId="0" fontId="100" fillId="0" borderId="0" xfId="0" applyFont="1" applyAlignment="1">
      <alignment horizontal="center" vertical="center" wrapText="1"/>
    </xf>
    <xf numFmtId="207" fontId="96" fillId="0" borderId="6" xfId="0" applyNumberFormat="1" applyFont="1" applyBorder="1" applyAlignment="1">
      <alignment vertical="center" wrapText="1"/>
    </xf>
    <xf numFmtId="207" fontId="96" fillId="0" borderId="7" xfId="0" applyNumberFormat="1" applyFont="1" applyBorder="1" applyAlignment="1">
      <alignment vertical="center" wrapText="1"/>
    </xf>
    <xf numFmtId="207" fontId="96" fillId="0" borderId="8" xfId="0" applyNumberFormat="1" applyFont="1" applyBorder="1" applyAlignment="1">
      <alignment vertical="center" wrapText="1"/>
    </xf>
    <xf numFmtId="0" fontId="92" fillId="15" borderId="6" xfId="0" applyFont="1" applyFill="1" applyBorder="1">
      <alignment vertical="center"/>
    </xf>
    <xf numFmtId="0" fontId="92" fillId="15" borderId="8" xfId="0" applyFont="1" applyFill="1" applyBorder="1">
      <alignment vertical="center"/>
    </xf>
    <xf numFmtId="0" fontId="92" fillId="15" borderId="5" xfId="0" applyFont="1" applyFill="1" applyBorder="1" applyAlignment="1">
      <alignment horizontal="left" vertical="top" wrapText="1"/>
    </xf>
    <xf numFmtId="0" fontId="0" fillId="0" borderId="17" xfId="0" applyBorder="1" applyAlignment="1">
      <alignment horizontal="left" vertical="center" wrapText="1"/>
    </xf>
    <xf numFmtId="207" fontId="96" fillId="0" borderId="6" xfId="0" applyNumberFormat="1" applyFont="1" applyBorder="1" applyAlignment="1">
      <alignment horizontal="left" vertical="center" wrapText="1"/>
    </xf>
    <xf numFmtId="207" fontId="96" fillId="0" borderId="7" xfId="0" applyNumberFormat="1" applyFont="1" applyBorder="1" applyAlignment="1">
      <alignment horizontal="left" vertical="center" wrapText="1"/>
    </xf>
    <xf numFmtId="0" fontId="96" fillId="0" borderId="5" xfId="0" applyFont="1" applyBorder="1" applyAlignment="1">
      <alignment vertical="center" wrapText="1"/>
    </xf>
    <xf numFmtId="0" fontId="105" fillId="0" borderId="17" xfId="0" applyFont="1" applyBorder="1" applyAlignment="1">
      <alignment vertical="center" wrapText="1" readingOrder="1"/>
    </xf>
    <xf numFmtId="0" fontId="105" fillId="0" borderId="0" xfId="0" applyFont="1" applyAlignment="1">
      <alignment vertical="center" wrapText="1" readingOrder="1"/>
    </xf>
    <xf numFmtId="0" fontId="103" fillId="0" borderId="6" xfId="0" applyFont="1" applyBorder="1" applyAlignment="1">
      <alignment vertical="center" wrapText="1"/>
    </xf>
    <xf numFmtId="0" fontId="103" fillId="0" borderId="8" xfId="0" applyFont="1" applyBorder="1" applyAlignment="1">
      <alignment vertical="center" wrapText="1"/>
    </xf>
    <xf numFmtId="0" fontId="103" fillId="0" borderId="7" xfId="0" applyFont="1" applyBorder="1" applyAlignment="1">
      <alignment vertical="center" wrapText="1"/>
    </xf>
    <xf numFmtId="0" fontId="103" fillId="0" borderId="6" xfId="0" applyFont="1" applyBorder="1" applyAlignment="1">
      <alignment horizontal="center" vertical="center" shrinkToFit="1"/>
    </xf>
    <xf numFmtId="0" fontId="103" fillId="0" borderId="8" xfId="0" applyFont="1" applyBorder="1" applyAlignment="1">
      <alignment horizontal="center" vertical="center" shrinkToFit="1"/>
    </xf>
    <xf numFmtId="0" fontId="103" fillId="0" borderId="6" xfId="0" applyFont="1" applyBorder="1" applyAlignment="1">
      <alignment horizontal="center" vertical="center" wrapText="1"/>
    </xf>
    <xf numFmtId="0" fontId="103" fillId="0" borderId="7" xfId="0" applyFont="1" applyBorder="1" applyAlignment="1">
      <alignment horizontal="center" vertical="center" wrapText="1"/>
    </xf>
    <xf numFmtId="0" fontId="103" fillId="0" borderId="5" xfId="0" applyFont="1" applyBorder="1" applyAlignment="1">
      <alignment horizontal="center" vertical="center" wrapText="1"/>
    </xf>
    <xf numFmtId="0" fontId="0" fillId="15" borderId="26" xfId="0" applyFill="1" applyBorder="1" applyAlignment="1">
      <alignment horizontal="right" vertical="center"/>
    </xf>
    <xf numFmtId="208" fontId="103" fillId="0" borderId="6" xfId="0" applyNumberFormat="1" applyFont="1" applyBorder="1" applyAlignment="1">
      <alignment vertical="center" wrapText="1"/>
    </xf>
    <xf numFmtId="208" fontId="103" fillId="0" borderId="7" xfId="0" applyNumberFormat="1" applyFont="1" applyBorder="1" applyAlignment="1">
      <alignment vertical="center" wrapText="1"/>
    </xf>
    <xf numFmtId="208" fontId="103" fillId="0" borderId="8" xfId="0" applyNumberFormat="1" applyFont="1" applyBorder="1" applyAlignment="1">
      <alignment vertical="center" wrapText="1"/>
    </xf>
    <xf numFmtId="0" fontId="103" fillId="0" borderId="8" xfId="0" applyFont="1" applyBorder="1" applyAlignment="1">
      <alignment horizontal="center" vertical="center" wrapText="1"/>
    </xf>
    <xf numFmtId="0" fontId="35" fillId="3" borderId="14" xfId="0" applyFont="1" applyFill="1" applyBorder="1" applyAlignment="1" applyProtection="1">
      <alignment horizontal="center" vertical="center" shrinkToFit="1"/>
      <protection locked="0"/>
    </xf>
    <xf numFmtId="0" fontId="35" fillId="3" borderId="15" xfId="0" applyFont="1" applyFill="1" applyBorder="1" applyAlignment="1" applyProtection="1">
      <alignment horizontal="center" vertical="center" shrinkToFit="1"/>
      <protection locked="0"/>
    </xf>
    <xf numFmtId="0" fontId="35" fillId="3" borderId="6" xfId="0" applyFont="1" applyFill="1" applyBorder="1" applyAlignment="1" applyProtection="1">
      <alignment horizontal="left" vertical="center" shrinkToFit="1"/>
      <protection locked="0"/>
    </xf>
    <xf numFmtId="0" fontId="35" fillId="3" borderId="7" xfId="0" applyFont="1" applyFill="1" applyBorder="1" applyAlignment="1" applyProtection="1">
      <alignment horizontal="left" vertical="center" shrinkToFit="1"/>
      <protection locked="0"/>
    </xf>
    <xf numFmtId="0" fontId="35" fillId="3" borderId="8" xfId="0" applyFont="1" applyFill="1" applyBorder="1" applyAlignment="1" applyProtection="1">
      <alignment horizontal="left" vertical="center" shrinkToFit="1"/>
      <protection locked="0"/>
    </xf>
    <xf numFmtId="0" fontId="35" fillId="3" borderId="6" xfId="0" applyFont="1" applyFill="1" applyBorder="1" applyAlignment="1" applyProtection="1">
      <alignment horizontal="center" vertical="center" shrinkToFit="1"/>
      <protection locked="0"/>
    </xf>
    <xf numFmtId="0" fontId="35" fillId="3" borderId="8" xfId="0" applyFont="1" applyFill="1" applyBorder="1" applyAlignment="1" applyProtection="1">
      <alignment horizontal="center" vertical="center" shrinkToFit="1"/>
      <protection locked="0"/>
    </xf>
  </cellXfs>
  <cellStyles count="27">
    <cellStyle name="パーセント" xfId="4" builtinId="5"/>
    <cellStyle name="ハイパーリンク" xfId="25" builtinId="8"/>
    <cellStyle name="桁区切り" xfId="1" builtinId="6"/>
    <cellStyle name="桁区切り 2" xfId="13" xr:uid="{96B443CE-B95B-4000-B1F3-BB5C04951700}"/>
    <cellStyle name="桁区切り 2 2" xfId="15" xr:uid="{BAB1FA5F-98A0-43FE-ADA7-9F0D22198A90}"/>
    <cellStyle name="桁区切り 2 2 2" xfId="24" xr:uid="{ED1351C8-D250-4100-A313-2664BE75FD63}"/>
    <cellStyle name="桁区切り 2 2 3" xfId="23" xr:uid="{B000A8F0-08E1-4377-8FA5-8D68A404B382}"/>
    <cellStyle name="桁区切り 3" xfId="20" xr:uid="{B63EBF9D-C431-48EA-9EB2-529D932CFF27}"/>
    <cellStyle name="標準" xfId="0" builtinId="0"/>
    <cellStyle name="標準 11" xfId="16" xr:uid="{2C19114E-B3A4-43FB-A37E-961D4E7D78B1}"/>
    <cellStyle name="標準 2" xfId="5" xr:uid="{00000000-0005-0000-0000-000003000000}"/>
    <cellStyle name="標準 2 2" xfId="9" xr:uid="{2655EEA2-7F9D-4E0C-B766-44A9326F69E1}"/>
    <cellStyle name="標準 2 2 2" xfId="19" xr:uid="{190ECFE7-C63D-4399-8A81-6023BAEEF640}"/>
    <cellStyle name="標準 2 5" xfId="26" xr:uid="{F8F39899-E71E-410E-AF90-F0C4A84CB5DB}"/>
    <cellStyle name="標準 3" xfId="6" xr:uid="{00000000-0005-0000-0000-000004000000}"/>
    <cellStyle name="標準 3 2" xfId="12" xr:uid="{A48F403B-485A-4A81-A124-826B270D3ADC}"/>
    <cellStyle name="標準 3 2 2" xfId="21" xr:uid="{EEC09A25-F98F-4E79-ACBF-9B4F49A52EC4}"/>
    <cellStyle name="標準 3 3" xfId="14" xr:uid="{D7CA3023-CE3A-46BA-8528-33CB3A9626C0}"/>
    <cellStyle name="標準 3 4" xfId="17" xr:uid="{1AF35756-75B2-4365-97DF-ABC3A016D177}"/>
    <cellStyle name="標準 4" xfId="8" xr:uid="{37981044-2163-4C4E-8DD3-FB6A253BA84E}"/>
    <cellStyle name="標準 4 2" xfId="22" xr:uid="{95FB5A15-03B0-46AC-9D53-70A484E28398}"/>
    <cellStyle name="標準 5" xfId="18" xr:uid="{3623D7A1-78B9-406E-B052-EF775B1591D6}"/>
    <cellStyle name="標準 7" xfId="7" xr:uid="{8A321E80-033D-4243-9711-264522522DCC}"/>
    <cellStyle name="標準 8" xfId="10" xr:uid="{42FC04D5-EA78-499D-8E1F-5B4311086965}"/>
    <cellStyle name="標準_⑤参考様式11,12号別紙(収支実績報告書（支援交付金））" xfId="2" xr:uid="{00000000-0005-0000-0000-000005000000}"/>
    <cellStyle name="標準_活動指針チェック表(記載例）181118_活動計画の記載要領v9（181214）別添３と５修正" xfId="3" xr:uid="{00000000-0005-0000-0000-000006000000}"/>
    <cellStyle name="標準_出納帳20061221" xfId="11" xr:uid="{ACD2886E-0FD6-4D88-87D1-8EB182676173}"/>
  </cellStyles>
  <dxfs count="32">
    <dxf>
      <fill>
        <patternFill>
          <bgColor theme="7" tint="0.59996337778862885"/>
        </patternFill>
      </fill>
    </dxf>
    <dxf>
      <fill>
        <patternFill>
          <bgColor theme="7" tint="0.59996337778862885"/>
        </patternFill>
      </fill>
    </dxf>
    <dxf>
      <fill>
        <patternFill>
          <bgColor rgb="FFFFC000"/>
        </patternFill>
      </fill>
    </dxf>
    <dxf>
      <fill>
        <patternFill>
          <bgColor theme="7" tint="0.59996337778862885"/>
        </patternFill>
      </fill>
    </dxf>
    <dxf>
      <fill>
        <patternFill>
          <bgColor theme="7" tint="0.59996337778862885"/>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99FF"/>
      <color rgb="FFFFC7CE"/>
      <color rgb="FFC00000"/>
      <color rgb="FF0000FF"/>
      <color rgb="FFC4C4C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2.xml.rels><?xml version="1.0" encoding="UTF-8" standalone="yes"?>
<Relationships xmlns="http://schemas.openxmlformats.org/package/2006/relationships"><Relationship Id="rId2" Type="http://schemas.openxmlformats.org/officeDocument/2006/relationships/image" Target="../media/image18.emf"/><Relationship Id="rId1" Type="http://schemas.openxmlformats.org/officeDocument/2006/relationships/image" Target="../media/image17.emf"/></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image" Target="../media/image11.emf"/><Relationship Id="rId7" Type="http://schemas.openxmlformats.org/officeDocument/2006/relationships/image" Target="../media/image15.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190500</xdr:colOff>
      <xdr:row>18</xdr:row>
      <xdr:rowOff>0</xdr:rowOff>
    </xdr:from>
    <xdr:to>
      <xdr:col>5</xdr:col>
      <xdr:colOff>11793</xdr:colOff>
      <xdr:row>32</xdr:row>
      <xdr:rowOff>216808</xdr:rowOff>
    </xdr:to>
    <xdr:sp macro="" textlink="">
      <xdr:nvSpPr>
        <xdr:cNvPr id="2" name="テキスト ボックス 1">
          <a:extLst>
            <a:ext uri="{FF2B5EF4-FFF2-40B4-BE49-F238E27FC236}">
              <a16:creationId xmlns:a16="http://schemas.microsoft.com/office/drawing/2014/main" id="{DA7AE26A-4231-4843-92FA-0B038D02C64C}"/>
            </a:ext>
          </a:extLst>
        </xdr:cNvPr>
        <xdr:cNvSpPr txBox="1"/>
      </xdr:nvSpPr>
      <xdr:spPr>
        <a:xfrm>
          <a:off x="190500" y="5124450"/>
          <a:ext cx="6431643" cy="3664858"/>
        </a:xfrm>
        <a:prstGeom prst="rect">
          <a:avLst/>
        </a:prstGeom>
        <a:solidFill>
          <a:schemeClr val="lt1"/>
        </a:solidFill>
        <a:ln w="41275" cmpd="sng">
          <a:solidFill>
            <a:srgbClr val="7030A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7030A0"/>
              </a:solidFill>
              <a:latin typeface="メイリオ" panose="020B0604030504040204" pitchFamily="50" charset="-128"/>
              <a:ea typeface="メイリオ" panose="020B0604030504040204" pitchFamily="50" charset="-128"/>
              <a:cs typeface="メイリオ" panose="020B0604030504040204" pitchFamily="50" charset="-128"/>
            </a:rPr>
            <a:t>協議会作成の</a:t>
          </a:r>
          <a:endParaRPr kumimoji="1" lang="en-US" altLang="ja-JP" sz="2400" b="1">
            <a:solidFill>
              <a:srgbClr val="7030A0"/>
            </a:solidFill>
            <a:latin typeface="メイリオ" panose="020B0604030504040204" pitchFamily="50" charset="-128"/>
            <a:ea typeface="メイリオ" panose="020B0604030504040204" pitchFamily="50" charset="-128"/>
            <a:cs typeface="メイリオ" panose="020B0604030504040204" pitchFamily="50" charset="-128"/>
          </a:endParaRPr>
        </a:p>
        <a:p>
          <a:pPr algn="ctr"/>
          <a:r>
            <a:rPr kumimoji="1" lang="en-US" altLang="ja-JP" sz="2400" b="1">
              <a:solidFill>
                <a:srgbClr val="7030A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2400" b="1">
              <a:solidFill>
                <a:srgbClr val="7030A0"/>
              </a:solidFill>
              <a:latin typeface="メイリオ" panose="020B0604030504040204" pitchFamily="50" charset="-128"/>
              <a:ea typeface="メイリオ" panose="020B0604030504040204" pitchFamily="50" charset="-128"/>
              <a:cs typeface="メイリオ" panose="020B0604030504040204" pitchFamily="50" charset="-128"/>
            </a:rPr>
            <a:t>申請の手引き</a:t>
          </a:r>
          <a:r>
            <a:rPr kumimoji="1" lang="en-US" altLang="ja-JP" sz="2400" b="1">
              <a:solidFill>
                <a:srgbClr val="7030A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2400" b="1">
              <a:solidFill>
                <a:srgbClr val="7030A0"/>
              </a:solidFill>
              <a:latin typeface="メイリオ" panose="020B0604030504040204" pitchFamily="50" charset="-128"/>
              <a:ea typeface="メイリオ" panose="020B0604030504040204" pitchFamily="50" charset="-128"/>
              <a:cs typeface="メイリオ" panose="020B0604030504040204" pitchFamily="50" charset="-128"/>
            </a:rPr>
            <a:t>をご確認ください。</a:t>
          </a:r>
        </a:p>
      </xdr:txBody>
    </xdr:sp>
    <xdr:clientData/>
  </xdr:twoCellAnchor>
  <xdr:twoCellAnchor>
    <xdr:from>
      <xdr:col>1</xdr:col>
      <xdr:colOff>9525</xdr:colOff>
      <xdr:row>35</xdr:row>
      <xdr:rowOff>9525</xdr:rowOff>
    </xdr:from>
    <xdr:to>
      <xdr:col>5</xdr:col>
      <xdr:colOff>77107</xdr:colOff>
      <xdr:row>48</xdr:row>
      <xdr:rowOff>1360</xdr:rowOff>
    </xdr:to>
    <xdr:sp macro="" textlink="">
      <xdr:nvSpPr>
        <xdr:cNvPr id="3" name="テキスト ボックス 2">
          <a:extLst>
            <a:ext uri="{FF2B5EF4-FFF2-40B4-BE49-F238E27FC236}">
              <a16:creationId xmlns:a16="http://schemas.microsoft.com/office/drawing/2014/main" id="{AB8D3F01-1721-4A87-B124-C9E9CB2F8DAD}"/>
            </a:ext>
          </a:extLst>
        </xdr:cNvPr>
        <xdr:cNvSpPr txBox="1"/>
      </xdr:nvSpPr>
      <xdr:spPr>
        <a:xfrm>
          <a:off x="228600" y="9086850"/>
          <a:ext cx="6458857" cy="3211285"/>
        </a:xfrm>
        <a:prstGeom prst="rect">
          <a:avLst/>
        </a:prstGeom>
        <a:solidFill>
          <a:schemeClr val="lt1"/>
        </a:solidFill>
        <a:ln w="41275" cmpd="sng">
          <a:solidFill>
            <a:srgbClr val="7030A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7030A0"/>
              </a:solidFill>
              <a:latin typeface="メイリオ" panose="020B0604030504040204" pitchFamily="50" charset="-128"/>
              <a:ea typeface="メイリオ" panose="020B0604030504040204" pitchFamily="50" charset="-128"/>
              <a:cs typeface="メイリオ" panose="020B0604030504040204" pitchFamily="50" charset="-128"/>
            </a:rPr>
            <a:t>市町作成の</a:t>
          </a:r>
          <a:endParaRPr kumimoji="1" lang="en-US" altLang="ja-JP" sz="2400" b="1">
            <a:solidFill>
              <a:srgbClr val="7030A0"/>
            </a:solidFill>
            <a:latin typeface="メイリオ" panose="020B0604030504040204" pitchFamily="50" charset="-128"/>
            <a:ea typeface="メイリオ" panose="020B0604030504040204" pitchFamily="50" charset="-128"/>
            <a:cs typeface="メイリオ" panose="020B0604030504040204" pitchFamily="50" charset="-128"/>
          </a:endParaRPr>
        </a:p>
        <a:p>
          <a:pPr algn="ctr"/>
          <a:r>
            <a:rPr kumimoji="1" lang="ja-JP" altLang="en-US" sz="2400" b="1">
              <a:solidFill>
                <a:srgbClr val="7030A0"/>
              </a:solidFill>
              <a:latin typeface="メイリオ" panose="020B0604030504040204" pitchFamily="50" charset="-128"/>
              <a:ea typeface="メイリオ" panose="020B0604030504040204" pitchFamily="50" charset="-128"/>
              <a:cs typeface="メイリオ" panose="020B0604030504040204" pitchFamily="50" charset="-128"/>
            </a:rPr>
            <a:t>取決め事項をご確認ください。</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400050</xdr:colOff>
          <xdr:row>7</xdr:row>
          <xdr:rowOff>247650</xdr:rowOff>
        </xdr:from>
        <xdr:to>
          <xdr:col>3</xdr:col>
          <xdr:colOff>647700</xdr:colOff>
          <xdr:row>10</xdr:row>
          <xdr:rowOff>9525</xdr:rowOff>
        </xdr:to>
        <xdr:sp macro="" textlink="">
          <xdr:nvSpPr>
            <xdr:cNvPr id="149505" name="Check Box 1" hidden="1">
              <a:extLst>
                <a:ext uri="{63B3BB69-23CF-44E3-9099-C40C66FF867C}">
                  <a14:compatExt spid="_x0000_s149505"/>
                </a:ext>
                <a:ext uri="{FF2B5EF4-FFF2-40B4-BE49-F238E27FC236}">
                  <a16:creationId xmlns:a16="http://schemas.microsoft.com/office/drawing/2014/main" id="{00000000-0008-0000-0D00-000001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8</xdr:row>
          <xdr:rowOff>0</xdr:rowOff>
        </xdr:from>
        <xdr:to>
          <xdr:col>5</xdr:col>
          <xdr:colOff>647700</xdr:colOff>
          <xdr:row>10</xdr:row>
          <xdr:rowOff>0</xdr:rowOff>
        </xdr:to>
        <xdr:sp macro="" textlink="">
          <xdr:nvSpPr>
            <xdr:cNvPr id="149506" name="Check Box 2" hidden="1">
              <a:extLst>
                <a:ext uri="{63B3BB69-23CF-44E3-9099-C40C66FF867C}">
                  <a14:compatExt spid="_x0000_s149506"/>
                </a:ext>
                <a:ext uri="{FF2B5EF4-FFF2-40B4-BE49-F238E27FC236}">
                  <a16:creationId xmlns:a16="http://schemas.microsoft.com/office/drawing/2014/main" id="{00000000-0008-0000-0D00-000002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8</xdr:row>
          <xdr:rowOff>0</xdr:rowOff>
        </xdr:from>
        <xdr:to>
          <xdr:col>4</xdr:col>
          <xdr:colOff>647700</xdr:colOff>
          <xdr:row>10</xdr:row>
          <xdr:rowOff>0</xdr:rowOff>
        </xdr:to>
        <xdr:sp macro="" textlink="">
          <xdr:nvSpPr>
            <xdr:cNvPr id="149507" name="Check Box 3" hidden="1">
              <a:extLst>
                <a:ext uri="{63B3BB69-23CF-44E3-9099-C40C66FF867C}">
                  <a14:compatExt spid="_x0000_s149507"/>
                </a:ext>
                <a:ext uri="{FF2B5EF4-FFF2-40B4-BE49-F238E27FC236}">
                  <a16:creationId xmlns:a16="http://schemas.microsoft.com/office/drawing/2014/main" id="{00000000-0008-0000-0D00-000003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238125</xdr:rowOff>
        </xdr:from>
        <xdr:to>
          <xdr:col>3</xdr:col>
          <xdr:colOff>657225</xdr:colOff>
          <xdr:row>11</xdr:row>
          <xdr:rowOff>228600</xdr:rowOff>
        </xdr:to>
        <xdr:sp macro="" textlink="">
          <xdr:nvSpPr>
            <xdr:cNvPr id="149508" name="Check Box 4" hidden="1">
              <a:extLst>
                <a:ext uri="{63B3BB69-23CF-44E3-9099-C40C66FF867C}">
                  <a14:compatExt spid="_x0000_s149508"/>
                </a:ext>
                <a:ext uri="{FF2B5EF4-FFF2-40B4-BE49-F238E27FC236}">
                  <a16:creationId xmlns:a16="http://schemas.microsoft.com/office/drawing/2014/main" id="{00000000-0008-0000-0D00-000004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9</xdr:row>
          <xdr:rowOff>238125</xdr:rowOff>
        </xdr:from>
        <xdr:to>
          <xdr:col>5</xdr:col>
          <xdr:colOff>657225</xdr:colOff>
          <xdr:row>11</xdr:row>
          <xdr:rowOff>219075</xdr:rowOff>
        </xdr:to>
        <xdr:sp macro="" textlink="">
          <xdr:nvSpPr>
            <xdr:cNvPr id="149509" name="Check Box 5" hidden="1">
              <a:extLst>
                <a:ext uri="{63B3BB69-23CF-44E3-9099-C40C66FF867C}">
                  <a14:compatExt spid="_x0000_s149509"/>
                </a:ext>
                <a:ext uri="{FF2B5EF4-FFF2-40B4-BE49-F238E27FC236}">
                  <a16:creationId xmlns:a16="http://schemas.microsoft.com/office/drawing/2014/main" id="{00000000-0008-0000-0D00-000005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9</xdr:row>
          <xdr:rowOff>238125</xdr:rowOff>
        </xdr:from>
        <xdr:to>
          <xdr:col>4</xdr:col>
          <xdr:colOff>657225</xdr:colOff>
          <xdr:row>11</xdr:row>
          <xdr:rowOff>219075</xdr:rowOff>
        </xdr:to>
        <xdr:sp macro="" textlink="">
          <xdr:nvSpPr>
            <xdr:cNvPr id="149510" name="Check Box 6" hidden="1">
              <a:extLst>
                <a:ext uri="{63B3BB69-23CF-44E3-9099-C40C66FF867C}">
                  <a14:compatExt spid="_x0000_s149510"/>
                </a:ext>
                <a:ext uri="{FF2B5EF4-FFF2-40B4-BE49-F238E27FC236}">
                  <a16:creationId xmlns:a16="http://schemas.microsoft.com/office/drawing/2014/main" id="{00000000-0008-0000-0D00-000006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114300</xdr:rowOff>
        </xdr:from>
        <xdr:to>
          <xdr:col>3</xdr:col>
          <xdr:colOff>657225</xdr:colOff>
          <xdr:row>16</xdr:row>
          <xdr:rowOff>352425</xdr:rowOff>
        </xdr:to>
        <xdr:sp macro="" textlink="">
          <xdr:nvSpPr>
            <xdr:cNvPr id="149511" name="Check Box 7" hidden="1">
              <a:extLst>
                <a:ext uri="{63B3BB69-23CF-44E3-9099-C40C66FF867C}">
                  <a14:compatExt spid="_x0000_s149511"/>
                </a:ext>
                <a:ext uri="{FF2B5EF4-FFF2-40B4-BE49-F238E27FC236}">
                  <a16:creationId xmlns:a16="http://schemas.microsoft.com/office/drawing/2014/main" id="{00000000-0008-0000-0D00-000007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15</xdr:row>
          <xdr:rowOff>114300</xdr:rowOff>
        </xdr:from>
        <xdr:to>
          <xdr:col>5</xdr:col>
          <xdr:colOff>657225</xdr:colOff>
          <xdr:row>16</xdr:row>
          <xdr:rowOff>342900</xdr:rowOff>
        </xdr:to>
        <xdr:sp macro="" textlink="">
          <xdr:nvSpPr>
            <xdr:cNvPr id="149512" name="Check Box 8" hidden="1">
              <a:extLst>
                <a:ext uri="{63B3BB69-23CF-44E3-9099-C40C66FF867C}">
                  <a14:compatExt spid="_x0000_s149512"/>
                </a:ext>
                <a:ext uri="{FF2B5EF4-FFF2-40B4-BE49-F238E27FC236}">
                  <a16:creationId xmlns:a16="http://schemas.microsoft.com/office/drawing/2014/main" id="{00000000-0008-0000-0D00-000008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15</xdr:row>
          <xdr:rowOff>114300</xdr:rowOff>
        </xdr:from>
        <xdr:to>
          <xdr:col>4</xdr:col>
          <xdr:colOff>657225</xdr:colOff>
          <xdr:row>16</xdr:row>
          <xdr:rowOff>342900</xdr:rowOff>
        </xdr:to>
        <xdr:sp macro="" textlink="">
          <xdr:nvSpPr>
            <xdr:cNvPr id="149513" name="Check Box 9" hidden="1">
              <a:extLst>
                <a:ext uri="{63B3BB69-23CF-44E3-9099-C40C66FF867C}">
                  <a14:compatExt spid="_x0000_s149513"/>
                </a:ext>
                <a:ext uri="{FF2B5EF4-FFF2-40B4-BE49-F238E27FC236}">
                  <a16:creationId xmlns:a16="http://schemas.microsoft.com/office/drawing/2014/main" id="{00000000-0008-0000-0D00-000009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142875</xdr:rowOff>
        </xdr:from>
        <xdr:to>
          <xdr:col>3</xdr:col>
          <xdr:colOff>657225</xdr:colOff>
          <xdr:row>19</xdr:row>
          <xdr:rowOff>142875</xdr:rowOff>
        </xdr:to>
        <xdr:sp macro="" textlink="">
          <xdr:nvSpPr>
            <xdr:cNvPr id="149514" name="Check Box 10" hidden="1">
              <a:extLst>
                <a:ext uri="{63B3BB69-23CF-44E3-9099-C40C66FF867C}">
                  <a14:compatExt spid="_x0000_s149514"/>
                </a:ext>
                <a:ext uri="{FF2B5EF4-FFF2-40B4-BE49-F238E27FC236}">
                  <a16:creationId xmlns:a16="http://schemas.microsoft.com/office/drawing/2014/main" id="{00000000-0008-0000-0D00-00000A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18</xdr:row>
          <xdr:rowOff>142875</xdr:rowOff>
        </xdr:from>
        <xdr:to>
          <xdr:col>5</xdr:col>
          <xdr:colOff>657225</xdr:colOff>
          <xdr:row>19</xdr:row>
          <xdr:rowOff>142875</xdr:rowOff>
        </xdr:to>
        <xdr:sp macro="" textlink="">
          <xdr:nvSpPr>
            <xdr:cNvPr id="149515" name="Check Box 11" hidden="1">
              <a:extLst>
                <a:ext uri="{63B3BB69-23CF-44E3-9099-C40C66FF867C}">
                  <a14:compatExt spid="_x0000_s149515"/>
                </a:ext>
                <a:ext uri="{FF2B5EF4-FFF2-40B4-BE49-F238E27FC236}">
                  <a16:creationId xmlns:a16="http://schemas.microsoft.com/office/drawing/2014/main" id="{00000000-0008-0000-0D00-00000B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18</xdr:row>
          <xdr:rowOff>142875</xdr:rowOff>
        </xdr:from>
        <xdr:to>
          <xdr:col>4</xdr:col>
          <xdr:colOff>657225</xdr:colOff>
          <xdr:row>19</xdr:row>
          <xdr:rowOff>142875</xdr:rowOff>
        </xdr:to>
        <xdr:sp macro="" textlink="">
          <xdr:nvSpPr>
            <xdr:cNvPr id="149516" name="Check Box 12" hidden="1">
              <a:extLst>
                <a:ext uri="{63B3BB69-23CF-44E3-9099-C40C66FF867C}">
                  <a14:compatExt spid="_x0000_s149516"/>
                </a:ext>
                <a:ext uri="{FF2B5EF4-FFF2-40B4-BE49-F238E27FC236}">
                  <a16:creationId xmlns:a16="http://schemas.microsoft.com/office/drawing/2014/main" id="{00000000-0008-0000-0D00-00000C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24</xdr:row>
          <xdr:rowOff>228600</xdr:rowOff>
        </xdr:from>
        <xdr:to>
          <xdr:col>3</xdr:col>
          <xdr:colOff>628650</xdr:colOff>
          <xdr:row>25</xdr:row>
          <xdr:rowOff>238125</xdr:rowOff>
        </xdr:to>
        <xdr:sp macro="" textlink="">
          <xdr:nvSpPr>
            <xdr:cNvPr id="149517" name="Check Box 13" hidden="1">
              <a:extLst>
                <a:ext uri="{63B3BB69-23CF-44E3-9099-C40C66FF867C}">
                  <a14:compatExt spid="_x0000_s149517"/>
                </a:ext>
                <a:ext uri="{FF2B5EF4-FFF2-40B4-BE49-F238E27FC236}">
                  <a16:creationId xmlns:a16="http://schemas.microsoft.com/office/drawing/2014/main" id="{00000000-0008-0000-0D00-00000D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24</xdr:row>
          <xdr:rowOff>228600</xdr:rowOff>
        </xdr:from>
        <xdr:to>
          <xdr:col>5</xdr:col>
          <xdr:colOff>676275</xdr:colOff>
          <xdr:row>25</xdr:row>
          <xdr:rowOff>219075</xdr:rowOff>
        </xdr:to>
        <xdr:sp macro="" textlink="">
          <xdr:nvSpPr>
            <xdr:cNvPr id="149518" name="Check Box 14" hidden="1">
              <a:extLst>
                <a:ext uri="{63B3BB69-23CF-44E3-9099-C40C66FF867C}">
                  <a14:compatExt spid="_x0000_s149518"/>
                </a:ext>
                <a:ext uri="{FF2B5EF4-FFF2-40B4-BE49-F238E27FC236}">
                  <a16:creationId xmlns:a16="http://schemas.microsoft.com/office/drawing/2014/main" id="{00000000-0008-0000-0D00-00000E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24</xdr:row>
          <xdr:rowOff>228600</xdr:rowOff>
        </xdr:from>
        <xdr:to>
          <xdr:col>4</xdr:col>
          <xdr:colOff>657225</xdr:colOff>
          <xdr:row>25</xdr:row>
          <xdr:rowOff>219075</xdr:rowOff>
        </xdr:to>
        <xdr:sp macro="" textlink="">
          <xdr:nvSpPr>
            <xdr:cNvPr id="149519" name="Check Box 15" hidden="1">
              <a:extLst>
                <a:ext uri="{63B3BB69-23CF-44E3-9099-C40C66FF867C}">
                  <a14:compatExt spid="_x0000_s149519"/>
                </a:ext>
                <a:ext uri="{FF2B5EF4-FFF2-40B4-BE49-F238E27FC236}">
                  <a16:creationId xmlns:a16="http://schemas.microsoft.com/office/drawing/2014/main" id="{00000000-0008-0000-0D00-00000F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32</xdr:row>
          <xdr:rowOff>133350</xdr:rowOff>
        </xdr:from>
        <xdr:to>
          <xdr:col>3</xdr:col>
          <xdr:colOff>666750</xdr:colOff>
          <xdr:row>33</xdr:row>
          <xdr:rowOff>257175</xdr:rowOff>
        </xdr:to>
        <xdr:sp macro="" textlink="">
          <xdr:nvSpPr>
            <xdr:cNvPr id="149520" name="Check Box 16" hidden="1">
              <a:extLst>
                <a:ext uri="{63B3BB69-23CF-44E3-9099-C40C66FF867C}">
                  <a14:compatExt spid="_x0000_s149520"/>
                </a:ext>
                <a:ext uri="{FF2B5EF4-FFF2-40B4-BE49-F238E27FC236}">
                  <a16:creationId xmlns:a16="http://schemas.microsoft.com/office/drawing/2014/main" id="{00000000-0008-0000-0D00-000010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32</xdr:row>
          <xdr:rowOff>133350</xdr:rowOff>
        </xdr:from>
        <xdr:to>
          <xdr:col>5</xdr:col>
          <xdr:colOff>666750</xdr:colOff>
          <xdr:row>33</xdr:row>
          <xdr:rowOff>257175</xdr:rowOff>
        </xdr:to>
        <xdr:sp macro="" textlink="">
          <xdr:nvSpPr>
            <xdr:cNvPr id="149521" name="Check Box 17" hidden="1">
              <a:extLst>
                <a:ext uri="{63B3BB69-23CF-44E3-9099-C40C66FF867C}">
                  <a14:compatExt spid="_x0000_s149521"/>
                </a:ext>
                <a:ext uri="{FF2B5EF4-FFF2-40B4-BE49-F238E27FC236}">
                  <a16:creationId xmlns:a16="http://schemas.microsoft.com/office/drawing/2014/main" id="{00000000-0008-0000-0D00-000011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32</xdr:row>
          <xdr:rowOff>133350</xdr:rowOff>
        </xdr:from>
        <xdr:to>
          <xdr:col>4</xdr:col>
          <xdr:colOff>666750</xdr:colOff>
          <xdr:row>33</xdr:row>
          <xdr:rowOff>257175</xdr:rowOff>
        </xdr:to>
        <xdr:sp macro="" textlink="">
          <xdr:nvSpPr>
            <xdr:cNvPr id="149522" name="Check Box 18" hidden="1">
              <a:extLst>
                <a:ext uri="{63B3BB69-23CF-44E3-9099-C40C66FF867C}">
                  <a14:compatExt spid="_x0000_s149522"/>
                </a:ext>
                <a:ext uri="{FF2B5EF4-FFF2-40B4-BE49-F238E27FC236}">
                  <a16:creationId xmlns:a16="http://schemas.microsoft.com/office/drawing/2014/main" id="{00000000-0008-0000-0D00-000012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390525</xdr:colOff>
          <xdr:row>14</xdr:row>
          <xdr:rowOff>247650</xdr:rowOff>
        </xdr:from>
        <xdr:to>
          <xdr:col>9</xdr:col>
          <xdr:colOff>638175</xdr:colOff>
          <xdr:row>15</xdr:row>
          <xdr:rowOff>238125</xdr:rowOff>
        </xdr:to>
        <xdr:sp macro="" textlink="">
          <xdr:nvSpPr>
            <xdr:cNvPr id="149523" name="Check Box 19" hidden="1">
              <a:extLst>
                <a:ext uri="{63B3BB69-23CF-44E3-9099-C40C66FF867C}">
                  <a14:compatExt spid="_x0000_s149523"/>
                </a:ext>
                <a:ext uri="{FF2B5EF4-FFF2-40B4-BE49-F238E27FC236}">
                  <a16:creationId xmlns:a16="http://schemas.microsoft.com/office/drawing/2014/main" id="{00000000-0008-0000-0D00-000013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14</xdr:row>
          <xdr:rowOff>247650</xdr:rowOff>
        </xdr:from>
        <xdr:to>
          <xdr:col>11</xdr:col>
          <xdr:colOff>657225</xdr:colOff>
          <xdr:row>15</xdr:row>
          <xdr:rowOff>238125</xdr:rowOff>
        </xdr:to>
        <xdr:sp macro="" textlink="">
          <xdr:nvSpPr>
            <xdr:cNvPr id="149524" name="Check Box 20" hidden="1">
              <a:extLst>
                <a:ext uri="{63B3BB69-23CF-44E3-9099-C40C66FF867C}">
                  <a14:compatExt spid="_x0000_s149524"/>
                </a:ext>
                <a:ext uri="{FF2B5EF4-FFF2-40B4-BE49-F238E27FC236}">
                  <a16:creationId xmlns:a16="http://schemas.microsoft.com/office/drawing/2014/main" id="{00000000-0008-0000-0D00-000014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14</xdr:row>
          <xdr:rowOff>247650</xdr:rowOff>
        </xdr:from>
        <xdr:to>
          <xdr:col>10</xdr:col>
          <xdr:colOff>647700</xdr:colOff>
          <xdr:row>15</xdr:row>
          <xdr:rowOff>238125</xdr:rowOff>
        </xdr:to>
        <xdr:sp macro="" textlink="">
          <xdr:nvSpPr>
            <xdr:cNvPr id="149525" name="Check Box 21" hidden="1">
              <a:extLst>
                <a:ext uri="{63B3BB69-23CF-44E3-9099-C40C66FF867C}">
                  <a14:compatExt spid="_x0000_s149525"/>
                </a:ext>
                <a:ext uri="{FF2B5EF4-FFF2-40B4-BE49-F238E27FC236}">
                  <a16:creationId xmlns:a16="http://schemas.microsoft.com/office/drawing/2014/main" id="{00000000-0008-0000-0D00-000015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8</xdr:row>
          <xdr:rowOff>342900</xdr:rowOff>
        </xdr:from>
        <xdr:to>
          <xdr:col>11</xdr:col>
          <xdr:colOff>666750</xdr:colOff>
          <xdr:row>10</xdr:row>
          <xdr:rowOff>133350</xdr:rowOff>
        </xdr:to>
        <xdr:sp macro="" textlink="">
          <xdr:nvSpPr>
            <xdr:cNvPr id="149526" name="Check Box 22" hidden="1">
              <a:extLst>
                <a:ext uri="{63B3BB69-23CF-44E3-9099-C40C66FF867C}">
                  <a14:compatExt spid="_x0000_s149526"/>
                </a:ext>
                <a:ext uri="{FF2B5EF4-FFF2-40B4-BE49-F238E27FC236}">
                  <a16:creationId xmlns:a16="http://schemas.microsoft.com/office/drawing/2014/main" id="{00000000-0008-0000-0D00-000016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8</xdr:row>
          <xdr:rowOff>342900</xdr:rowOff>
        </xdr:from>
        <xdr:to>
          <xdr:col>10</xdr:col>
          <xdr:colOff>657225</xdr:colOff>
          <xdr:row>10</xdr:row>
          <xdr:rowOff>133350</xdr:rowOff>
        </xdr:to>
        <xdr:sp macro="" textlink="">
          <xdr:nvSpPr>
            <xdr:cNvPr id="149527" name="Check Box 23" hidden="1">
              <a:extLst>
                <a:ext uri="{63B3BB69-23CF-44E3-9099-C40C66FF867C}">
                  <a14:compatExt spid="_x0000_s149527"/>
                </a:ext>
                <a:ext uri="{FF2B5EF4-FFF2-40B4-BE49-F238E27FC236}">
                  <a16:creationId xmlns:a16="http://schemas.microsoft.com/office/drawing/2014/main" id="{00000000-0008-0000-0D00-000017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17</xdr:row>
          <xdr:rowOff>104775</xdr:rowOff>
        </xdr:from>
        <xdr:to>
          <xdr:col>9</xdr:col>
          <xdr:colOff>628650</xdr:colOff>
          <xdr:row>18</xdr:row>
          <xdr:rowOff>333375</xdr:rowOff>
        </xdr:to>
        <xdr:sp macro="" textlink="">
          <xdr:nvSpPr>
            <xdr:cNvPr id="149528" name="Check Box 24" hidden="1">
              <a:extLst>
                <a:ext uri="{63B3BB69-23CF-44E3-9099-C40C66FF867C}">
                  <a14:compatExt spid="_x0000_s149528"/>
                </a:ext>
                <a:ext uri="{FF2B5EF4-FFF2-40B4-BE49-F238E27FC236}">
                  <a16:creationId xmlns:a16="http://schemas.microsoft.com/office/drawing/2014/main" id="{00000000-0008-0000-0D00-000018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400050</xdr:colOff>
          <xdr:row>17</xdr:row>
          <xdr:rowOff>104775</xdr:rowOff>
        </xdr:from>
        <xdr:to>
          <xdr:col>11</xdr:col>
          <xdr:colOff>647700</xdr:colOff>
          <xdr:row>18</xdr:row>
          <xdr:rowOff>333375</xdr:rowOff>
        </xdr:to>
        <xdr:sp macro="" textlink="">
          <xdr:nvSpPr>
            <xdr:cNvPr id="149529" name="Check Box 25" hidden="1">
              <a:extLst>
                <a:ext uri="{63B3BB69-23CF-44E3-9099-C40C66FF867C}">
                  <a14:compatExt spid="_x0000_s149529"/>
                </a:ext>
                <a:ext uri="{FF2B5EF4-FFF2-40B4-BE49-F238E27FC236}">
                  <a16:creationId xmlns:a16="http://schemas.microsoft.com/office/drawing/2014/main" id="{00000000-0008-0000-0D00-000019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17</xdr:row>
          <xdr:rowOff>104775</xdr:rowOff>
        </xdr:from>
        <xdr:to>
          <xdr:col>10</xdr:col>
          <xdr:colOff>638175</xdr:colOff>
          <xdr:row>18</xdr:row>
          <xdr:rowOff>333375</xdr:rowOff>
        </xdr:to>
        <xdr:sp macro="" textlink="">
          <xdr:nvSpPr>
            <xdr:cNvPr id="149530" name="Check Box 26" hidden="1">
              <a:extLst>
                <a:ext uri="{63B3BB69-23CF-44E3-9099-C40C66FF867C}">
                  <a14:compatExt spid="_x0000_s149530"/>
                </a:ext>
                <a:ext uri="{FF2B5EF4-FFF2-40B4-BE49-F238E27FC236}">
                  <a16:creationId xmlns:a16="http://schemas.microsoft.com/office/drawing/2014/main" id="{00000000-0008-0000-0D00-00001A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27</xdr:row>
          <xdr:rowOff>190500</xdr:rowOff>
        </xdr:from>
        <xdr:to>
          <xdr:col>11</xdr:col>
          <xdr:colOff>657225</xdr:colOff>
          <xdr:row>29</xdr:row>
          <xdr:rowOff>171450</xdr:rowOff>
        </xdr:to>
        <xdr:sp macro="" textlink="">
          <xdr:nvSpPr>
            <xdr:cNvPr id="149531" name="Check Box 27" hidden="1">
              <a:extLst>
                <a:ext uri="{63B3BB69-23CF-44E3-9099-C40C66FF867C}">
                  <a14:compatExt spid="_x0000_s149531"/>
                </a:ext>
                <a:ext uri="{FF2B5EF4-FFF2-40B4-BE49-F238E27FC236}">
                  <a16:creationId xmlns:a16="http://schemas.microsoft.com/office/drawing/2014/main" id="{00000000-0008-0000-0D00-00001B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27</xdr:row>
          <xdr:rowOff>200025</xdr:rowOff>
        </xdr:from>
        <xdr:to>
          <xdr:col>10</xdr:col>
          <xdr:colOff>647700</xdr:colOff>
          <xdr:row>29</xdr:row>
          <xdr:rowOff>180975</xdr:rowOff>
        </xdr:to>
        <xdr:sp macro="" textlink="">
          <xdr:nvSpPr>
            <xdr:cNvPr id="149532" name="Check Box 28" hidden="1">
              <a:extLst>
                <a:ext uri="{63B3BB69-23CF-44E3-9099-C40C66FF867C}">
                  <a14:compatExt spid="_x0000_s149532"/>
                </a:ext>
                <a:ext uri="{FF2B5EF4-FFF2-40B4-BE49-F238E27FC236}">
                  <a16:creationId xmlns:a16="http://schemas.microsoft.com/office/drawing/2014/main" id="{00000000-0008-0000-0D00-00001C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22</xdr:row>
          <xdr:rowOff>133350</xdr:rowOff>
        </xdr:from>
        <xdr:to>
          <xdr:col>11</xdr:col>
          <xdr:colOff>676275</xdr:colOff>
          <xdr:row>23</xdr:row>
          <xdr:rowOff>361950</xdr:rowOff>
        </xdr:to>
        <xdr:sp macro="" textlink="">
          <xdr:nvSpPr>
            <xdr:cNvPr id="149533" name="Check Box 29" hidden="1">
              <a:extLst>
                <a:ext uri="{63B3BB69-23CF-44E3-9099-C40C66FF867C}">
                  <a14:compatExt spid="_x0000_s149533"/>
                </a:ext>
                <a:ext uri="{FF2B5EF4-FFF2-40B4-BE49-F238E27FC236}">
                  <a16:creationId xmlns:a16="http://schemas.microsoft.com/office/drawing/2014/main" id="{00000000-0008-0000-0D00-00001D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22</xdr:row>
          <xdr:rowOff>133350</xdr:rowOff>
        </xdr:from>
        <xdr:to>
          <xdr:col>10</xdr:col>
          <xdr:colOff>657225</xdr:colOff>
          <xdr:row>23</xdr:row>
          <xdr:rowOff>361950</xdr:rowOff>
        </xdr:to>
        <xdr:sp macro="" textlink="">
          <xdr:nvSpPr>
            <xdr:cNvPr id="149534" name="Check Box 30" hidden="1">
              <a:extLst>
                <a:ext uri="{63B3BB69-23CF-44E3-9099-C40C66FF867C}">
                  <a14:compatExt spid="_x0000_s149534"/>
                </a:ext>
                <a:ext uri="{FF2B5EF4-FFF2-40B4-BE49-F238E27FC236}">
                  <a16:creationId xmlns:a16="http://schemas.microsoft.com/office/drawing/2014/main" id="{00000000-0008-0000-0D00-00001E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25</xdr:row>
          <xdr:rowOff>19050</xdr:rowOff>
        </xdr:from>
        <xdr:to>
          <xdr:col>11</xdr:col>
          <xdr:colOff>676275</xdr:colOff>
          <xdr:row>26</xdr:row>
          <xdr:rowOff>238125</xdr:rowOff>
        </xdr:to>
        <xdr:sp macro="" textlink="">
          <xdr:nvSpPr>
            <xdr:cNvPr id="149535" name="Check Box 31" hidden="1">
              <a:extLst>
                <a:ext uri="{63B3BB69-23CF-44E3-9099-C40C66FF867C}">
                  <a14:compatExt spid="_x0000_s149535"/>
                </a:ext>
                <a:ext uri="{FF2B5EF4-FFF2-40B4-BE49-F238E27FC236}">
                  <a16:creationId xmlns:a16="http://schemas.microsoft.com/office/drawing/2014/main" id="{00000000-0008-0000-0D00-00001F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25</xdr:row>
          <xdr:rowOff>19050</xdr:rowOff>
        </xdr:from>
        <xdr:to>
          <xdr:col>10</xdr:col>
          <xdr:colOff>657225</xdr:colOff>
          <xdr:row>26</xdr:row>
          <xdr:rowOff>238125</xdr:rowOff>
        </xdr:to>
        <xdr:sp macro="" textlink="">
          <xdr:nvSpPr>
            <xdr:cNvPr id="149536" name="Check Box 32" hidden="1">
              <a:extLst>
                <a:ext uri="{63B3BB69-23CF-44E3-9099-C40C66FF867C}">
                  <a14:compatExt spid="_x0000_s149536"/>
                </a:ext>
                <a:ext uri="{FF2B5EF4-FFF2-40B4-BE49-F238E27FC236}">
                  <a16:creationId xmlns:a16="http://schemas.microsoft.com/office/drawing/2014/main" id="{00000000-0008-0000-0D00-000020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206375</xdr:colOff>
      <xdr:row>0</xdr:row>
      <xdr:rowOff>253999</xdr:rowOff>
    </xdr:from>
    <xdr:to>
      <xdr:col>18</xdr:col>
      <xdr:colOff>15562</xdr:colOff>
      <xdr:row>16</xdr:row>
      <xdr:rowOff>428624</xdr:rowOff>
    </xdr:to>
    <xdr:grpSp>
      <xdr:nvGrpSpPr>
        <xdr:cNvPr id="2" name="グループ化 1">
          <a:extLst>
            <a:ext uri="{FF2B5EF4-FFF2-40B4-BE49-F238E27FC236}">
              <a16:creationId xmlns:a16="http://schemas.microsoft.com/office/drawing/2014/main" id="{1C31DB02-7735-4D9C-BE00-D5AFFB87D7A7}"/>
            </a:ext>
          </a:extLst>
        </xdr:cNvPr>
        <xdr:cNvGrpSpPr/>
      </xdr:nvGrpSpPr>
      <xdr:grpSpPr>
        <a:xfrm>
          <a:off x="16589375" y="244474"/>
          <a:ext cx="3539812" cy="5010150"/>
          <a:chOff x="14907846" y="9770"/>
          <a:chExt cx="3209827" cy="4093306"/>
        </a:xfrm>
      </xdr:grpSpPr>
      <xdr:sp macro="" textlink="">
        <xdr:nvSpPr>
          <xdr:cNvPr id="3" name="Rectangle 65">
            <a:extLst>
              <a:ext uri="{FF2B5EF4-FFF2-40B4-BE49-F238E27FC236}">
                <a16:creationId xmlns:a16="http://schemas.microsoft.com/office/drawing/2014/main" id="{D1026476-22A3-D597-353E-E10C9B1DBF96}"/>
              </a:ext>
            </a:extLst>
          </xdr:cNvPr>
          <xdr:cNvSpPr>
            <a:spLocks noChangeArrowheads="1"/>
          </xdr:cNvSpPr>
        </xdr:nvSpPr>
        <xdr:spPr bwMode="auto">
          <a:xfrm>
            <a:off x="14907846" y="9770"/>
            <a:ext cx="3198955" cy="1179491"/>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sp macro="" textlink="">
        <xdr:nvSpPr>
          <xdr:cNvPr id="4" name="Rectangle 65">
            <a:extLst>
              <a:ext uri="{FF2B5EF4-FFF2-40B4-BE49-F238E27FC236}">
                <a16:creationId xmlns:a16="http://schemas.microsoft.com/office/drawing/2014/main" id="{38EF71AC-51C9-5D72-20A5-FB8D43AD351E}"/>
              </a:ext>
            </a:extLst>
          </xdr:cNvPr>
          <xdr:cNvSpPr>
            <a:spLocks noChangeArrowheads="1"/>
          </xdr:cNvSpPr>
        </xdr:nvSpPr>
        <xdr:spPr bwMode="auto">
          <a:xfrm>
            <a:off x="14937153" y="1318843"/>
            <a:ext cx="3180520" cy="2784233"/>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R7</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年度：</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該当する全ての項目の「申請時（します）」「します」にチェックしてください。該当しないものは「該当しない」にチェックしてください。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・活動計画の最終年度：</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実施した内容を踏まえ、該当する全ての項目の「報告時（しました）」にチェックしてください。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r>
              <a:rPr kumimoji="1" lang="en-US" altLang="ja-JP" sz="1000" b="0"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1" lang="ja-JP" altLang="en-US" sz="1000" b="0"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1" lang="en-US" altLang="ja-JP" sz="1000" b="0"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環境負荷低減のクロスコンプライアンス（みどりチェック）の取組が実施要件に追加されました。該当する項目の取組は毎年度実施する必要があります。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r>
              <a:rPr kumimoji="1" lang="en-US" altLang="ja-JP" sz="1000" b="0"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【R8</a:t>
            </a:r>
            <a:r>
              <a:rPr kumimoji="1" lang="ja-JP" altLang="en-US" sz="1000" b="0"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変更連</a:t>
            </a:r>
            <a:r>
              <a:rPr kumimoji="1" lang="en-US" altLang="ja-JP" sz="1000" b="0"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・名商変更</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・構成項目の変更</a:t>
            </a:r>
          </a:p>
          <a:p>
            <a:pPr marL="0" marR="0" lvl="0" indent="0" algn="l" defTabSz="914400" rtl="0" eaLnBrk="1" fontAlgn="base" latinLnBrk="0" hangingPunct="1">
              <a:lnSpc>
                <a:spcPct val="100000"/>
              </a:lnSpc>
              <a:spcBef>
                <a:spcPct val="0"/>
              </a:spcBef>
              <a:spcAft>
                <a:spcPct val="0"/>
              </a:spcAft>
              <a:buClrTx/>
              <a:buSzTx/>
              <a:buFontTx/>
              <a:buNone/>
              <a:tabLst/>
              <a:defRPr/>
            </a:pPr>
            <a:endParaRPr kumimoji="1" lang="ja-JP" altLang="ja-JP" sz="7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clientData fPrintsWithSheet="0"/>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18</xdr:row>
          <xdr:rowOff>0</xdr:rowOff>
        </xdr:from>
        <xdr:to>
          <xdr:col>3</xdr:col>
          <xdr:colOff>9525</xdr:colOff>
          <xdr:row>24</xdr:row>
          <xdr:rowOff>9525</xdr:rowOff>
        </xdr:to>
        <xdr:sp macro="" textlink="">
          <xdr:nvSpPr>
            <xdr:cNvPr id="135173" name="Object 5" hidden="1">
              <a:extLst>
                <a:ext uri="{63B3BB69-23CF-44E3-9099-C40C66FF867C}">
                  <a14:compatExt spid="_x0000_s135173"/>
                </a:ext>
                <a:ext uri="{FF2B5EF4-FFF2-40B4-BE49-F238E27FC236}">
                  <a16:creationId xmlns:a16="http://schemas.microsoft.com/office/drawing/2014/main" id="{00000000-0008-0000-0E00-0000051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xdr:row>
          <xdr:rowOff>28575</xdr:rowOff>
        </xdr:from>
        <xdr:to>
          <xdr:col>3</xdr:col>
          <xdr:colOff>0</xdr:colOff>
          <xdr:row>14</xdr:row>
          <xdr:rowOff>19050</xdr:rowOff>
        </xdr:to>
        <xdr:sp macro="" textlink="">
          <xdr:nvSpPr>
            <xdr:cNvPr id="135174" name="Object 6" hidden="1">
              <a:extLst>
                <a:ext uri="{63B3BB69-23CF-44E3-9099-C40C66FF867C}">
                  <a14:compatExt spid="_x0000_s135174"/>
                </a:ext>
                <a:ext uri="{FF2B5EF4-FFF2-40B4-BE49-F238E27FC236}">
                  <a16:creationId xmlns:a16="http://schemas.microsoft.com/office/drawing/2014/main" id="{00000000-0008-0000-0E00-0000061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xdr:row>
          <xdr:rowOff>0</xdr:rowOff>
        </xdr:from>
        <xdr:to>
          <xdr:col>3</xdr:col>
          <xdr:colOff>28575</xdr:colOff>
          <xdr:row>34</xdr:row>
          <xdr:rowOff>9525</xdr:rowOff>
        </xdr:to>
        <xdr:sp macro="" textlink="">
          <xdr:nvSpPr>
            <xdr:cNvPr id="135175" name="Object 7" hidden="1">
              <a:extLst>
                <a:ext uri="{63B3BB69-23CF-44E3-9099-C40C66FF867C}">
                  <a14:compatExt spid="_x0000_s135175"/>
                </a:ext>
                <a:ext uri="{FF2B5EF4-FFF2-40B4-BE49-F238E27FC236}">
                  <a16:creationId xmlns:a16="http://schemas.microsoft.com/office/drawing/2014/main" id="{00000000-0008-0000-0E00-0000071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19050</xdr:rowOff>
        </xdr:from>
        <xdr:to>
          <xdr:col>3</xdr:col>
          <xdr:colOff>9525</xdr:colOff>
          <xdr:row>44</xdr:row>
          <xdr:rowOff>9525</xdr:rowOff>
        </xdr:to>
        <xdr:sp macro="" textlink="">
          <xdr:nvSpPr>
            <xdr:cNvPr id="135176" name="Object 8" hidden="1">
              <a:extLst>
                <a:ext uri="{63B3BB69-23CF-44E3-9099-C40C66FF867C}">
                  <a14:compatExt spid="_x0000_s135176"/>
                </a:ext>
                <a:ext uri="{FF2B5EF4-FFF2-40B4-BE49-F238E27FC236}">
                  <a16:creationId xmlns:a16="http://schemas.microsoft.com/office/drawing/2014/main" id="{00000000-0008-0000-0E00-0000081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0</xdr:rowOff>
        </xdr:from>
        <xdr:to>
          <xdr:col>14</xdr:col>
          <xdr:colOff>0</xdr:colOff>
          <xdr:row>14</xdr:row>
          <xdr:rowOff>0</xdr:rowOff>
        </xdr:to>
        <xdr:sp macro="" textlink="">
          <xdr:nvSpPr>
            <xdr:cNvPr id="135180" name="Object 12" hidden="1">
              <a:extLst>
                <a:ext uri="{63B3BB69-23CF-44E3-9099-C40C66FF867C}">
                  <a14:compatExt spid="_x0000_s135180"/>
                </a:ext>
                <a:ext uri="{FF2B5EF4-FFF2-40B4-BE49-F238E27FC236}">
                  <a16:creationId xmlns:a16="http://schemas.microsoft.com/office/drawing/2014/main" id="{00000000-0008-0000-0E00-00000C1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171450</xdr:rowOff>
        </xdr:from>
        <xdr:to>
          <xdr:col>14</xdr:col>
          <xdr:colOff>9525</xdr:colOff>
          <xdr:row>24</xdr:row>
          <xdr:rowOff>9525</xdr:rowOff>
        </xdr:to>
        <xdr:sp macro="" textlink="">
          <xdr:nvSpPr>
            <xdr:cNvPr id="135181" name="Object 13" hidden="1">
              <a:extLst>
                <a:ext uri="{63B3BB69-23CF-44E3-9099-C40C66FF867C}">
                  <a14:compatExt spid="_x0000_s135181"/>
                </a:ext>
                <a:ext uri="{FF2B5EF4-FFF2-40B4-BE49-F238E27FC236}">
                  <a16:creationId xmlns:a16="http://schemas.microsoft.com/office/drawing/2014/main" id="{00000000-0008-0000-0E00-00000D1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171450</xdr:rowOff>
        </xdr:from>
        <xdr:to>
          <xdr:col>14</xdr:col>
          <xdr:colOff>9525</xdr:colOff>
          <xdr:row>34</xdr:row>
          <xdr:rowOff>9525</xdr:rowOff>
        </xdr:to>
        <xdr:sp macro="" textlink="">
          <xdr:nvSpPr>
            <xdr:cNvPr id="135182" name="Object 14" hidden="1">
              <a:extLst>
                <a:ext uri="{63B3BB69-23CF-44E3-9099-C40C66FF867C}">
                  <a14:compatExt spid="_x0000_s135182"/>
                </a:ext>
                <a:ext uri="{FF2B5EF4-FFF2-40B4-BE49-F238E27FC236}">
                  <a16:creationId xmlns:a16="http://schemas.microsoft.com/office/drawing/2014/main" id="{00000000-0008-0000-0E00-00000E1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171450</xdr:rowOff>
        </xdr:from>
        <xdr:to>
          <xdr:col>13</xdr:col>
          <xdr:colOff>676275</xdr:colOff>
          <xdr:row>43</xdr:row>
          <xdr:rowOff>161925</xdr:rowOff>
        </xdr:to>
        <xdr:sp macro="" textlink="">
          <xdr:nvSpPr>
            <xdr:cNvPr id="135183" name="Object 15" hidden="1">
              <a:extLst>
                <a:ext uri="{63B3BB69-23CF-44E3-9099-C40C66FF867C}">
                  <a14:compatExt spid="_x0000_s135183"/>
                </a:ext>
                <a:ext uri="{FF2B5EF4-FFF2-40B4-BE49-F238E27FC236}">
                  <a16:creationId xmlns:a16="http://schemas.microsoft.com/office/drawing/2014/main" id="{00000000-0008-0000-0E00-00000F1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oneCellAnchor>
    <xdr:from>
      <xdr:col>1</xdr:col>
      <xdr:colOff>694517</xdr:colOff>
      <xdr:row>60</xdr:row>
      <xdr:rowOff>282051</xdr:rowOff>
    </xdr:from>
    <xdr:ext cx="4224338" cy="3292261"/>
    <xdr:pic>
      <xdr:nvPicPr>
        <xdr:cNvPr id="2" name="図 1">
          <a:extLst>
            <a:ext uri="{FF2B5EF4-FFF2-40B4-BE49-F238E27FC236}">
              <a16:creationId xmlns:a16="http://schemas.microsoft.com/office/drawing/2014/main" id="{176BB20B-D418-4CD0-B94A-0784421C63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083" y="15366296"/>
          <a:ext cx="4224338" cy="32922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514914</xdr:colOff>
      <xdr:row>13</xdr:row>
      <xdr:rowOff>222429</xdr:rowOff>
    </xdr:from>
    <xdr:to>
      <xdr:col>3</xdr:col>
      <xdr:colOff>1715037</xdr:colOff>
      <xdr:row>20</xdr:row>
      <xdr:rowOff>396831</xdr:rowOff>
    </xdr:to>
    <xdr:sp macro="" textlink="">
      <xdr:nvSpPr>
        <xdr:cNvPr id="28" name="線吹き出し 2 (枠付き) 19">
          <a:extLst>
            <a:ext uri="{FF2B5EF4-FFF2-40B4-BE49-F238E27FC236}">
              <a16:creationId xmlns:a16="http://schemas.microsoft.com/office/drawing/2014/main" id="{3B811862-AD81-E0EC-FB14-3ED8384B8BE8}"/>
            </a:ext>
          </a:extLst>
        </xdr:cNvPr>
        <xdr:cNvSpPr/>
      </xdr:nvSpPr>
      <xdr:spPr>
        <a:xfrm>
          <a:off x="1698735" y="3569786"/>
          <a:ext cx="3418088" cy="1970545"/>
        </a:xfrm>
        <a:prstGeom prst="borderCallout2">
          <a:avLst>
            <a:gd name="adj1" fmla="val -235"/>
            <a:gd name="adj2" fmla="val -378"/>
            <a:gd name="adj3" fmla="val 25941"/>
            <a:gd name="adj4" fmla="val -4657"/>
            <a:gd name="adj5" fmla="val 25786"/>
            <a:gd name="adj6" fmla="val -38457"/>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t"/>
        <a:lstStyle/>
        <a:p>
          <a:pPr rtl="0" eaLnBrk="1" fontAlgn="base" latinLnBrk="0" hangingPunct="1"/>
          <a:r>
            <a:rPr kumimoji="1" lang="ja-JP" altLang="ja-JP" sz="1100" b="1" i="0" baseline="0">
              <a:solidFill>
                <a:srgbClr val="002060"/>
              </a:solidFill>
              <a:effectLst/>
              <a:latin typeface="+mn-lt"/>
              <a:ea typeface="+mn-ea"/>
              <a:cs typeface="+mn-cs"/>
            </a:rPr>
            <a:t>総代制を用いる場合は、</a:t>
          </a:r>
          <a:r>
            <a:rPr kumimoji="1" lang="en-US" altLang="ja-JP" sz="1100" b="1" i="0" baseline="0">
              <a:solidFill>
                <a:srgbClr val="002060"/>
              </a:solidFill>
              <a:effectLst/>
              <a:latin typeface="+mn-lt"/>
              <a:ea typeface="+mn-ea"/>
              <a:cs typeface="+mn-cs"/>
            </a:rPr>
            <a:t>2.</a:t>
          </a:r>
          <a:r>
            <a:rPr kumimoji="1" lang="ja-JP" altLang="ja-JP" sz="1100" b="1" i="0" baseline="0">
              <a:solidFill>
                <a:srgbClr val="002060"/>
              </a:solidFill>
              <a:effectLst/>
              <a:latin typeface="+mn-lt"/>
              <a:ea typeface="+mn-ea"/>
              <a:cs typeface="+mn-cs"/>
            </a:rPr>
            <a:t>役員の表の下に行を挿入し</a:t>
          </a:r>
          <a:endParaRPr lang="ja-JP" altLang="ja-JP" sz="1050" b="1">
            <a:solidFill>
              <a:srgbClr val="002060"/>
            </a:solidFill>
            <a:effectLst/>
          </a:endParaRPr>
        </a:p>
        <a:p>
          <a:pPr rtl="0" eaLnBrk="1" fontAlgn="base" latinLnBrk="0" hangingPunct="1"/>
          <a:r>
            <a:rPr kumimoji="1" lang="ja-JP" altLang="ja-JP" sz="1100" b="1" i="0" baseline="0">
              <a:solidFill>
                <a:srgbClr val="002060"/>
              </a:solidFill>
              <a:effectLst/>
              <a:latin typeface="+mn-lt"/>
              <a:ea typeface="+mn-ea"/>
              <a:cs typeface="+mn-cs"/>
            </a:rPr>
            <a:t>総代の一覧表を作成してください。</a:t>
          </a:r>
          <a:endParaRPr lang="ja-JP" altLang="ja-JP" sz="1050" b="1">
            <a:solidFill>
              <a:srgbClr val="002060"/>
            </a:solidFill>
            <a:effectLst/>
          </a:endParaRPr>
        </a:p>
      </xdr:txBody>
    </xdr:sp>
    <xdr:clientData fPrintsWithSheet="0"/>
  </xdr:twoCellAnchor>
  <xdr:twoCellAnchor editAs="oneCell">
    <xdr:from>
      <xdr:col>2</xdr:col>
      <xdr:colOff>898839</xdr:colOff>
      <xdr:row>15</xdr:row>
      <xdr:rowOff>93908</xdr:rowOff>
    </xdr:from>
    <xdr:to>
      <xdr:col>3</xdr:col>
      <xdr:colOff>1513164</xdr:colOff>
      <xdr:row>20</xdr:row>
      <xdr:rowOff>375634</xdr:rowOff>
    </xdr:to>
    <xdr:pic>
      <xdr:nvPicPr>
        <xdr:cNvPr id="4" name="図 3">
          <a:extLst>
            <a:ext uri="{FF2B5EF4-FFF2-40B4-BE49-F238E27FC236}">
              <a16:creationId xmlns:a16="http://schemas.microsoft.com/office/drawing/2014/main" id="{696AED2C-A784-9F1F-3C2D-D812CB1CC11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851" b="3704"/>
        <a:stretch/>
      </xdr:blipFill>
      <xdr:spPr bwMode="auto">
        <a:xfrm>
          <a:off x="2079402" y="3957570"/>
          <a:ext cx="2827882" cy="1489120"/>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xdr:from>
      <xdr:col>7</xdr:col>
      <xdr:colOff>558800</xdr:colOff>
      <xdr:row>0</xdr:row>
      <xdr:rowOff>59534</xdr:rowOff>
    </xdr:from>
    <xdr:to>
      <xdr:col>25</xdr:col>
      <xdr:colOff>297656</xdr:colOff>
      <xdr:row>53</xdr:row>
      <xdr:rowOff>239596</xdr:rowOff>
    </xdr:to>
    <xdr:grpSp>
      <xdr:nvGrpSpPr>
        <xdr:cNvPr id="12" name="グループ化 11">
          <a:extLst>
            <a:ext uri="{FF2B5EF4-FFF2-40B4-BE49-F238E27FC236}">
              <a16:creationId xmlns:a16="http://schemas.microsoft.com/office/drawing/2014/main" id="{02B9BA90-EA0E-449C-AEF3-F090CDAD35C6}"/>
            </a:ext>
          </a:extLst>
        </xdr:cNvPr>
        <xdr:cNvGrpSpPr/>
      </xdr:nvGrpSpPr>
      <xdr:grpSpPr>
        <a:xfrm>
          <a:off x="7893050" y="59534"/>
          <a:ext cx="5072856" cy="13433419"/>
          <a:chOff x="7326057" y="133655"/>
          <a:chExt cx="4766212" cy="8836470"/>
        </a:xfrm>
      </xdr:grpSpPr>
      <xdr:grpSp>
        <xdr:nvGrpSpPr>
          <xdr:cNvPr id="13" name="グループ化 12">
            <a:extLst>
              <a:ext uri="{FF2B5EF4-FFF2-40B4-BE49-F238E27FC236}">
                <a16:creationId xmlns:a16="http://schemas.microsoft.com/office/drawing/2014/main" id="{A76D3F32-1F41-49E6-E918-FF3AA8D672BD}"/>
              </a:ext>
            </a:extLst>
          </xdr:cNvPr>
          <xdr:cNvGrpSpPr/>
        </xdr:nvGrpSpPr>
        <xdr:grpSpPr>
          <a:xfrm>
            <a:off x="7326057" y="1865856"/>
            <a:ext cx="4766212" cy="7104269"/>
            <a:chOff x="6715076" y="1866280"/>
            <a:chExt cx="3331849" cy="4677318"/>
          </a:xfrm>
        </xdr:grpSpPr>
        <xdr:sp macro="" textlink="">
          <xdr:nvSpPr>
            <xdr:cNvPr id="15" name="線吹き出し 2 (枠付き) 19">
              <a:extLst>
                <a:ext uri="{FF2B5EF4-FFF2-40B4-BE49-F238E27FC236}">
                  <a16:creationId xmlns:a16="http://schemas.microsoft.com/office/drawing/2014/main" id="{9260BB12-F105-C202-8F4C-BAA5EF6090CF}"/>
                </a:ext>
              </a:extLst>
            </xdr:cNvPr>
            <xdr:cNvSpPr/>
          </xdr:nvSpPr>
          <xdr:spPr>
            <a:xfrm>
              <a:off x="6715076" y="2496227"/>
              <a:ext cx="3331849" cy="546284"/>
            </a:xfrm>
            <a:prstGeom prst="borderCallout2">
              <a:avLst>
                <a:gd name="adj1" fmla="val 53291"/>
                <a:gd name="adj2" fmla="val 413"/>
                <a:gd name="adj3" fmla="val -178023"/>
                <a:gd name="adj4" fmla="val -93543"/>
                <a:gd name="adj5" fmla="val -135738"/>
                <a:gd name="adj6" fmla="val -13625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「役職名」は、活動組織における役職名を記載してください。</a:t>
              </a:r>
            </a:p>
          </xdr:txBody>
        </xdr:sp>
        <xdr:sp macro="" textlink="">
          <xdr:nvSpPr>
            <xdr:cNvPr id="16" name="Rectangle 65">
              <a:extLst>
                <a:ext uri="{FF2B5EF4-FFF2-40B4-BE49-F238E27FC236}">
                  <a16:creationId xmlns:a16="http://schemas.microsoft.com/office/drawing/2014/main" id="{2C834FA6-09C1-FB05-1BD1-70BCD45D823B}"/>
                </a:ext>
              </a:extLst>
            </xdr:cNvPr>
            <xdr:cNvSpPr>
              <a:spLocks noChangeArrowheads="1"/>
            </xdr:cNvSpPr>
          </xdr:nvSpPr>
          <xdr:spPr bwMode="auto">
            <a:xfrm>
              <a:off x="6717678" y="1866280"/>
              <a:ext cx="3327966" cy="536874"/>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設立総会の開催等により、活動組織に参加することについて構成員の了解を得てください。</a:t>
              </a:r>
              <a:endPar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7" name="線吹き出し 2 (枠付き) 19">
              <a:extLst>
                <a:ext uri="{FF2B5EF4-FFF2-40B4-BE49-F238E27FC236}">
                  <a16:creationId xmlns:a16="http://schemas.microsoft.com/office/drawing/2014/main" id="{72FE9358-8820-449E-3594-B71D0971E3A7}"/>
                </a:ext>
              </a:extLst>
            </xdr:cNvPr>
            <xdr:cNvSpPr/>
          </xdr:nvSpPr>
          <xdr:spPr>
            <a:xfrm>
              <a:off x="6736009" y="3155380"/>
              <a:ext cx="3288461" cy="562934"/>
            </a:xfrm>
            <a:prstGeom prst="borderCallout2">
              <a:avLst>
                <a:gd name="adj1" fmla="val 53291"/>
                <a:gd name="adj2" fmla="val 413"/>
                <a:gd name="adj3" fmla="val 35551"/>
                <a:gd name="adj4" fmla="val -8528"/>
                <a:gd name="adj5" fmla="val -148390"/>
                <a:gd name="adj6" fmla="val -50864"/>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「備考」は、必要に応じて所属集落や団体名等を記載します。</a:t>
              </a:r>
            </a:p>
          </xdr:txBody>
        </xdr:sp>
        <xdr:sp macro="" textlink="">
          <xdr:nvSpPr>
            <xdr:cNvPr id="18" name="線吹き出し 2 (枠付き) 19">
              <a:extLst>
                <a:ext uri="{FF2B5EF4-FFF2-40B4-BE49-F238E27FC236}">
                  <a16:creationId xmlns:a16="http://schemas.microsoft.com/office/drawing/2014/main" id="{CC8EA39B-BE45-B9AE-6797-4FB84C3EDB9B}"/>
                </a:ext>
              </a:extLst>
            </xdr:cNvPr>
            <xdr:cNvSpPr/>
          </xdr:nvSpPr>
          <xdr:spPr>
            <a:xfrm>
              <a:off x="6723488" y="3811605"/>
              <a:ext cx="3297986" cy="630681"/>
            </a:xfrm>
            <a:prstGeom prst="borderCallout2">
              <a:avLst>
                <a:gd name="adj1" fmla="val 53291"/>
                <a:gd name="adj2" fmla="val 413"/>
                <a:gd name="adj3" fmla="val 46465"/>
                <a:gd name="adj4" fmla="val -8293"/>
                <a:gd name="adj5" fmla="val -86180"/>
                <a:gd name="adj6" fmla="val -3748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・住所欄を削除しました。</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・「活動支援班」のメンバーになっている場合、本欄に○を付けてください。</a:t>
              </a:r>
            </a:p>
          </xdr:txBody>
        </xdr:sp>
        <xdr:sp macro="" textlink="">
          <xdr:nvSpPr>
            <xdr:cNvPr id="19" name="線吹き出し 2 (枠付き) 19">
              <a:extLst>
                <a:ext uri="{FF2B5EF4-FFF2-40B4-BE49-F238E27FC236}">
                  <a16:creationId xmlns:a16="http://schemas.microsoft.com/office/drawing/2014/main" id="{2A3D5A38-4D72-F4EA-DB01-62BE0AA281B5}"/>
                </a:ext>
              </a:extLst>
            </xdr:cNvPr>
            <xdr:cNvSpPr/>
          </xdr:nvSpPr>
          <xdr:spPr>
            <a:xfrm>
              <a:off x="6737750" y="5176894"/>
              <a:ext cx="3297986" cy="569105"/>
            </a:xfrm>
            <a:prstGeom prst="borderCallout2">
              <a:avLst>
                <a:gd name="adj1" fmla="val 53291"/>
                <a:gd name="adj2" fmla="val 413"/>
                <a:gd name="adj3" fmla="val -18201"/>
                <a:gd name="adj4" fmla="val -99525"/>
                <a:gd name="adj5" fmla="val 79425"/>
                <a:gd name="adj6" fmla="val -138631"/>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「分類」欄は、該当するものをリストから選択してください。</a:t>
              </a:r>
            </a:p>
          </xdr:txBody>
        </xdr:sp>
        <xdr:sp macro="" textlink="">
          <xdr:nvSpPr>
            <xdr:cNvPr id="20" name="線吹き出し 2 (枠付き) 19">
              <a:extLst>
                <a:ext uri="{FF2B5EF4-FFF2-40B4-BE49-F238E27FC236}">
                  <a16:creationId xmlns:a16="http://schemas.microsoft.com/office/drawing/2014/main" id="{F8369ECC-B679-B154-E3B4-3A2B6DB128F7}"/>
                </a:ext>
              </a:extLst>
            </xdr:cNvPr>
            <xdr:cNvSpPr/>
          </xdr:nvSpPr>
          <xdr:spPr>
            <a:xfrm>
              <a:off x="6721707" y="5830147"/>
              <a:ext cx="3288461" cy="713451"/>
            </a:xfrm>
            <a:prstGeom prst="borderCallout2">
              <a:avLst>
                <a:gd name="adj1" fmla="val 53291"/>
                <a:gd name="adj2" fmla="val 413"/>
                <a:gd name="adj3" fmla="val 56201"/>
                <a:gd name="adj4" fmla="val -9234"/>
                <a:gd name="adj5" fmla="val -1491"/>
                <a:gd name="adj6" fmla="val -113921"/>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団体の場合、「氏名」欄には団体の代表者氏名及び団体における役職名を記載し、備考欄に団体名を記載してください。</a:t>
              </a:r>
            </a:p>
          </xdr:txBody>
        </xdr:sp>
      </xdr:grpSp>
      <xdr:sp macro="" textlink="">
        <xdr:nvSpPr>
          <xdr:cNvPr id="14" name="Rectangle 65">
            <a:extLst>
              <a:ext uri="{FF2B5EF4-FFF2-40B4-BE49-F238E27FC236}">
                <a16:creationId xmlns:a16="http://schemas.microsoft.com/office/drawing/2014/main" id="{962C9E2E-EF52-892D-3CBD-951A26B09DC5}"/>
              </a:ext>
            </a:extLst>
          </xdr:cNvPr>
          <xdr:cNvSpPr>
            <a:spLocks noChangeArrowheads="1"/>
          </xdr:cNvSpPr>
        </xdr:nvSpPr>
        <xdr:spPr bwMode="auto">
          <a:xfrm>
            <a:off x="7359040" y="133655"/>
            <a:ext cx="3156192" cy="703124"/>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grp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13</xdr:col>
      <xdr:colOff>49645</xdr:colOff>
      <xdr:row>0</xdr:row>
      <xdr:rowOff>105063</xdr:rowOff>
    </xdr:from>
    <xdr:to>
      <xdr:col>31</xdr:col>
      <xdr:colOff>55567</xdr:colOff>
      <xdr:row>14</xdr:row>
      <xdr:rowOff>45274</xdr:rowOff>
    </xdr:to>
    <xdr:grpSp>
      <xdr:nvGrpSpPr>
        <xdr:cNvPr id="2" name="グループ化 1">
          <a:extLst>
            <a:ext uri="{FF2B5EF4-FFF2-40B4-BE49-F238E27FC236}">
              <a16:creationId xmlns:a16="http://schemas.microsoft.com/office/drawing/2014/main" id="{E3C9E08B-B173-405D-B2BD-9697828FE14B}"/>
            </a:ext>
          </a:extLst>
        </xdr:cNvPr>
        <xdr:cNvGrpSpPr/>
      </xdr:nvGrpSpPr>
      <xdr:grpSpPr>
        <a:xfrm>
          <a:off x="10205173" y="105063"/>
          <a:ext cx="5076979" cy="5722288"/>
          <a:chOff x="11109325" y="845770"/>
          <a:chExt cx="4737760" cy="5741213"/>
        </a:xfrm>
      </xdr:grpSpPr>
      <xdr:grpSp>
        <xdr:nvGrpSpPr>
          <xdr:cNvPr id="3" name="グループ化 2">
            <a:extLst>
              <a:ext uri="{FF2B5EF4-FFF2-40B4-BE49-F238E27FC236}">
                <a16:creationId xmlns:a16="http://schemas.microsoft.com/office/drawing/2014/main" id="{FBE18060-CB1C-AF41-0587-8C4BFD7FBD3C}"/>
              </a:ext>
            </a:extLst>
          </xdr:cNvPr>
          <xdr:cNvGrpSpPr/>
        </xdr:nvGrpSpPr>
        <xdr:grpSpPr>
          <a:xfrm>
            <a:off x="11124712" y="2185865"/>
            <a:ext cx="4719198" cy="4404293"/>
            <a:chOff x="9455314" y="81411"/>
            <a:chExt cx="3211317" cy="3050603"/>
          </a:xfrm>
        </xdr:grpSpPr>
        <xdr:sp macro="" textlink="">
          <xdr:nvSpPr>
            <xdr:cNvPr id="5" name="Rectangle 65">
              <a:extLst>
                <a:ext uri="{FF2B5EF4-FFF2-40B4-BE49-F238E27FC236}">
                  <a16:creationId xmlns:a16="http://schemas.microsoft.com/office/drawing/2014/main" id="{7BABE010-DFEC-F267-6E8C-A79283AE9C84}"/>
                </a:ext>
              </a:extLst>
            </xdr:cNvPr>
            <xdr:cNvSpPr>
              <a:spLocks noChangeArrowheads="1"/>
            </xdr:cNvSpPr>
          </xdr:nvSpPr>
          <xdr:spPr bwMode="auto">
            <a:xfrm>
              <a:off x="9459872" y="81411"/>
              <a:ext cx="3192384" cy="703280"/>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工事１件当たり</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200</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万円以上の工事がある場合、該当する工事については本様式を作成する必要があります。</a:t>
              </a:r>
            </a:p>
          </xdr:txBody>
        </xdr:sp>
        <xdr:sp macro="" textlink="">
          <xdr:nvSpPr>
            <xdr:cNvPr id="6" name="線吹き出し 2 (枠付き) 19">
              <a:extLst>
                <a:ext uri="{FF2B5EF4-FFF2-40B4-BE49-F238E27FC236}">
                  <a16:creationId xmlns:a16="http://schemas.microsoft.com/office/drawing/2014/main" id="{3C0F96CE-6D1C-93F6-66EA-C37054C8CECB}"/>
                </a:ext>
              </a:extLst>
            </xdr:cNvPr>
            <xdr:cNvSpPr/>
          </xdr:nvSpPr>
          <xdr:spPr>
            <a:xfrm>
              <a:off x="9468014" y="1668909"/>
              <a:ext cx="3184614" cy="667564"/>
            </a:xfrm>
            <a:prstGeom prst="borderCallout2">
              <a:avLst>
                <a:gd name="adj1" fmla="val 53291"/>
                <a:gd name="adj2" fmla="val 413"/>
                <a:gd name="adj3" fmla="val 26004"/>
                <a:gd name="adj4" fmla="val -46032"/>
                <a:gd name="adj5" fmla="val 6092"/>
                <a:gd name="adj6" fmla="val -58184"/>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施設延長は小数点第２位まで記入してください。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7" name="線吹き出し 2 (枠付き) 19">
              <a:extLst>
                <a:ext uri="{FF2B5EF4-FFF2-40B4-BE49-F238E27FC236}">
                  <a16:creationId xmlns:a16="http://schemas.microsoft.com/office/drawing/2014/main" id="{347CEE44-0311-F908-36E3-9D2730B62DB8}"/>
                </a:ext>
              </a:extLst>
            </xdr:cNvPr>
            <xdr:cNvSpPr/>
          </xdr:nvSpPr>
          <xdr:spPr>
            <a:xfrm>
              <a:off x="9482017" y="2464450"/>
              <a:ext cx="3184614" cy="667564"/>
            </a:xfrm>
            <a:prstGeom prst="borderCallout2">
              <a:avLst>
                <a:gd name="adj1" fmla="val 53291"/>
                <a:gd name="adj2" fmla="val 413"/>
                <a:gd name="adj3" fmla="val 27493"/>
                <a:gd name="adj4" fmla="val -26850"/>
                <a:gd name="adj5" fmla="val -35799"/>
                <a:gd name="adj6" fmla="val -33497"/>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「概算事業費」は</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10</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万円単位で記入してください。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8" name="線吹き出し 2 (枠付き) 19">
              <a:extLst>
                <a:ext uri="{FF2B5EF4-FFF2-40B4-BE49-F238E27FC236}">
                  <a16:creationId xmlns:a16="http://schemas.microsoft.com/office/drawing/2014/main" id="{ECB8F76D-9D58-0C47-63C2-CA68716DCC2C}"/>
                </a:ext>
              </a:extLst>
            </xdr:cNvPr>
            <xdr:cNvSpPr/>
          </xdr:nvSpPr>
          <xdr:spPr>
            <a:xfrm>
              <a:off x="9455314" y="890954"/>
              <a:ext cx="3184614" cy="667564"/>
            </a:xfrm>
            <a:prstGeom prst="borderCallout2">
              <a:avLst>
                <a:gd name="adj1" fmla="val 53291"/>
                <a:gd name="adj2" fmla="val 413"/>
                <a:gd name="adj3" fmla="val 49148"/>
                <a:gd name="adj4" fmla="val -146539"/>
                <a:gd name="adj5" fmla="val 14913"/>
                <a:gd name="adj6" fmla="val -16543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「改修年度」は、施設の改修又は災害復旧等によって更新が行われた最近の年度を記入してください。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grpSp>
      <xdr:sp macro="" textlink="">
        <xdr:nvSpPr>
          <xdr:cNvPr id="4" name="Rectangle 65">
            <a:extLst>
              <a:ext uri="{FF2B5EF4-FFF2-40B4-BE49-F238E27FC236}">
                <a16:creationId xmlns:a16="http://schemas.microsoft.com/office/drawing/2014/main" id="{3CEF5A0E-3542-DDDA-CD1F-35F6C05ACC95}"/>
              </a:ext>
            </a:extLst>
          </xdr:cNvPr>
          <xdr:cNvSpPr>
            <a:spLocks noChangeArrowheads="1"/>
          </xdr:cNvSpPr>
        </xdr:nvSpPr>
        <xdr:spPr bwMode="auto">
          <a:xfrm>
            <a:off x="11109325" y="845770"/>
            <a:ext cx="3158294" cy="1194454"/>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grp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2</xdr:col>
      <xdr:colOff>133145</xdr:colOff>
      <xdr:row>0</xdr:row>
      <xdr:rowOff>71693</xdr:rowOff>
    </xdr:from>
    <xdr:to>
      <xdr:col>7</xdr:col>
      <xdr:colOff>61452</xdr:colOff>
      <xdr:row>3</xdr:row>
      <xdr:rowOff>163871</xdr:rowOff>
    </xdr:to>
    <xdr:sp macro="" textlink="">
      <xdr:nvSpPr>
        <xdr:cNvPr id="3" name="Rectangle 65">
          <a:extLst>
            <a:ext uri="{FF2B5EF4-FFF2-40B4-BE49-F238E27FC236}">
              <a16:creationId xmlns:a16="http://schemas.microsoft.com/office/drawing/2014/main" id="{D8973E64-F097-48F6-9793-202D5C029790}"/>
            </a:ext>
          </a:extLst>
        </xdr:cNvPr>
        <xdr:cNvSpPr>
          <a:spLocks noChangeArrowheads="1"/>
        </xdr:cNvSpPr>
      </xdr:nvSpPr>
      <xdr:spPr bwMode="auto">
        <a:xfrm>
          <a:off x="6831371" y="71693"/>
          <a:ext cx="3052097" cy="860323"/>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土地改良区等との協議内容に応じて修正してください。</a:t>
          </a:r>
          <a:endParaRPr kumimoji="1" lang="ja-JP" altLang="ja-JP" sz="7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18</xdr:col>
      <xdr:colOff>194597</xdr:colOff>
      <xdr:row>0</xdr:row>
      <xdr:rowOff>0</xdr:rowOff>
    </xdr:from>
    <xdr:to>
      <xdr:col>26</xdr:col>
      <xdr:colOff>554535</xdr:colOff>
      <xdr:row>36</xdr:row>
      <xdr:rowOff>211048</xdr:rowOff>
    </xdr:to>
    <xdr:grpSp>
      <xdr:nvGrpSpPr>
        <xdr:cNvPr id="2" name="グループ化 1">
          <a:extLst>
            <a:ext uri="{FF2B5EF4-FFF2-40B4-BE49-F238E27FC236}">
              <a16:creationId xmlns:a16="http://schemas.microsoft.com/office/drawing/2014/main" id="{1775C178-A4A3-4B90-91AB-AAD78DF3642B}"/>
            </a:ext>
          </a:extLst>
        </xdr:cNvPr>
        <xdr:cNvGrpSpPr/>
      </xdr:nvGrpSpPr>
      <xdr:grpSpPr>
        <a:xfrm>
          <a:off x="11716774" y="0"/>
          <a:ext cx="5235100" cy="9408306"/>
          <a:chOff x="10681609" y="37798"/>
          <a:chExt cx="3211607" cy="5774576"/>
        </a:xfrm>
      </xdr:grpSpPr>
      <xdr:grpSp>
        <xdr:nvGrpSpPr>
          <xdr:cNvPr id="3" name="グループ化 2">
            <a:extLst>
              <a:ext uri="{FF2B5EF4-FFF2-40B4-BE49-F238E27FC236}">
                <a16:creationId xmlns:a16="http://schemas.microsoft.com/office/drawing/2014/main" id="{50BD5AC2-540D-1FC6-D337-7AB311E0244B}"/>
              </a:ext>
            </a:extLst>
          </xdr:cNvPr>
          <xdr:cNvGrpSpPr/>
        </xdr:nvGrpSpPr>
        <xdr:grpSpPr>
          <a:xfrm>
            <a:off x="10693736" y="988263"/>
            <a:ext cx="3198777" cy="4824111"/>
            <a:chOff x="10714667" y="-923645"/>
            <a:chExt cx="3168989" cy="6662272"/>
          </a:xfrm>
        </xdr:grpSpPr>
        <xdr:sp macro="" textlink="">
          <xdr:nvSpPr>
            <xdr:cNvPr id="5" name="線吹き出し 2 (枠付き) 19">
              <a:extLst>
                <a:ext uri="{FF2B5EF4-FFF2-40B4-BE49-F238E27FC236}">
                  <a16:creationId xmlns:a16="http://schemas.microsoft.com/office/drawing/2014/main" id="{17DCD9D4-DE35-7369-1106-ED80AD0FBCD8}"/>
                </a:ext>
              </a:extLst>
            </xdr:cNvPr>
            <xdr:cNvSpPr/>
          </xdr:nvSpPr>
          <xdr:spPr>
            <a:xfrm>
              <a:off x="10721169" y="101123"/>
              <a:ext cx="3154958" cy="1490099"/>
            </a:xfrm>
            <a:prstGeom prst="borderCallout2">
              <a:avLst>
                <a:gd name="adj1" fmla="val 53291"/>
                <a:gd name="adj2" fmla="val 413"/>
                <a:gd name="adj3" fmla="val -67623"/>
                <a:gd name="adj4" fmla="val -193215"/>
                <a:gd name="adj5" fmla="val -48225"/>
                <a:gd name="adj6" fmla="val -209082"/>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1" i="0" u="sng" strike="noStrike" kern="0" cap="none" spc="0" normalizeH="0" baseline="0" noProof="0">
                  <a:ln>
                    <a:noFill/>
                  </a:ln>
                  <a:solidFill>
                    <a:srgbClr val="00B050"/>
                  </a:solidFill>
                  <a:effectLst/>
                  <a:uLnTx/>
                  <a:uFillTx/>
                  <a:latin typeface="Meiryo UI" panose="020B0604030504040204" pitchFamily="50" charset="-128"/>
                  <a:ea typeface="Meiryo UI" panose="020B0604030504040204" pitchFamily="50" charset="-128"/>
                  <a:cs typeface="+mn-cs"/>
                </a:rPr>
                <a:t>・日付順に自動で並び変わる設定は削除しました。</a:t>
              </a:r>
              <a:endParaRPr kumimoji="0" lang="en-US" altLang="ja-JP" sz="1050" b="1" i="0" u="sng" strike="noStrike" kern="0" cap="none" spc="0" normalizeH="0" baseline="0" noProof="0">
                <a:ln>
                  <a:noFill/>
                </a:ln>
                <a:solidFill>
                  <a:srgbClr val="00B05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・「活動時間」は、休憩時間を含まない実動時間を</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30</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分単位で記入（プルダウンリスト、「</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0.5</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」等直接入力も可能）してください。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これまで求めていた「開始時刻」の記入は不要としました。</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6" name="線吹き出し 2 (枠付き) 19">
              <a:extLst>
                <a:ext uri="{FF2B5EF4-FFF2-40B4-BE49-F238E27FC236}">
                  <a16:creationId xmlns:a16="http://schemas.microsoft.com/office/drawing/2014/main" id="{FBD7035F-E249-FD61-D350-737CAC8562FE}"/>
                </a:ext>
              </a:extLst>
            </xdr:cNvPr>
            <xdr:cNvSpPr/>
          </xdr:nvSpPr>
          <xdr:spPr>
            <a:xfrm>
              <a:off x="10732064" y="1653348"/>
              <a:ext cx="3151592" cy="3185819"/>
            </a:xfrm>
            <a:prstGeom prst="borderCallout2">
              <a:avLst>
                <a:gd name="adj1" fmla="val 53291"/>
                <a:gd name="adj2" fmla="val 413"/>
                <a:gd name="adj3" fmla="val -40859"/>
                <a:gd name="adj4" fmla="val -143779"/>
                <a:gd name="adj5" fmla="val -47547"/>
                <a:gd name="adj6" fmla="val -151347"/>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・「活動項目番号」は、活動計画に位置付けた活動項目から、実施した活動内容に応じて選択（プルダウンリスト）してください。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a:t>
              </a:r>
              <a:r>
                <a:rPr kumimoji="0" lang="ja-JP" altLang="en-US" sz="1050" b="0" i="0" u="sng"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プルダウンリストは、「活動計画書」で実施に○を付けたもののみを選択できるよう設定</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しています。</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・事務処理や会議等は以下の番号を選択してください。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「事務処理」　　 → </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200</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番</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「会議、打合せ」 → </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300</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番</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本エクセルでハイフンを除いた数字を入力したい場合は、</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選択肢</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シートのセル「</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Q64</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」及び「</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Q65</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」から「</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」に修正してください。</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58-3 </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水管理を通じた環境負荷低減活動の強化」　→</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7" name="線吹き出し 2 (枠付き) 19">
              <a:extLst>
                <a:ext uri="{FF2B5EF4-FFF2-40B4-BE49-F238E27FC236}">
                  <a16:creationId xmlns:a16="http://schemas.microsoft.com/office/drawing/2014/main" id="{C91B15B8-52AC-CECA-3331-0312F91EA87C}"/>
                </a:ext>
              </a:extLst>
            </xdr:cNvPr>
            <xdr:cNvSpPr/>
          </xdr:nvSpPr>
          <xdr:spPr>
            <a:xfrm>
              <a:off x="10727663" y="4938739"/>
              <a:ext cx="3144041" cy="799888"/>
            </a:xfrm>
            <a:prstGeom prst="borderCallout2">
              <a:avLst>
                <a:gd name="adj1" fmla="val 53291"/>
                <a:gd name="adj2" fmla="val 413"/>
                <a:gd name="adj3" fmla="val 52121"/>
                <a:gd name="adj4" fmla="val -42355"/>
                <a:gd name="adj5" fmla="val -122496"/>
                <a:gd name="adj6" fmla="val -51392"/>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活動内容をできるだけ具体的に記入</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8" name="Rectangle 65">
              <a:extLst>
                <a:ext uri="{FF2B5EF4-FFF2-40B4-BE49-F238E27FC236}">
                  <a16:creationId xmlns:a16="http://schemas.microsoft.com/office/drawing/2014/main" id="{4A9E77E0-0E9D-027B-B372-A8F6A6ECF7D4}"/>
                </a:ext>
              </a:extLst>
            </xdr:cNvPr>
            <xdr:cNvSpPr>
              <a:spLocks noChangeArrowheads="1"/>
            </xdr:cNvSpPr>
          </xdr:nvSpPr>
          <xdr:spPr bwMode="auto">
            <a:xfrm>
              <a:off x="10714667" y="-923645"/>
              <a:ext cx="3162656" cy="925042"/>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ja-JP" sz="10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金銭の支出の有無に関わらず</a:t>
              </a:r>
              <a:r>
                <a:rPr kumimoji="1" lang="ja-JP" altLang="ja-JP" sz="1000" b="1" i="0" u="none" strike="noStrike" kern="120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a:t>
              </a:r>
              <a:r>
                <a:rPr kumimoji="1" lang="ja-JP" altLang="ja-JP" sz="10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活動計画に位置付けた活動を行った場合には、それらの全てを本様式に記載</a:t>
              </a:r>
              <a:r>
                <a:rPr kumimoji="1" lang="ja-JP" altLang="ja-JP" sz="1000" b="1" i="0" u="none" strike="noStrike" kern="120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000" b="1" i="0" u="none" strike="noStrike" kern="120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1" i="0" u="none" strike="noStrike" kern="120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また、活動の取りまとめ等の事務処理や打合せ等も記入してください。</a:t>
              </a:r>
              <a:endParaRPr kumimoji="1" lang="ja-JP" altLang="ja-JP" sz="700" b="0" i="0" u="none" strike="noStrike" kern="120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grpSp>
      <xdr:sp macro="" textlink="">
        <xdr:nvSpPr>
          <xdr:cNvPr id="4" name="Rectangle 65">
            <a:extLst>
              <a:ext uri="{FF2B5EF4-FFF2-40B4-BE49-F238E27FC236}">
                <a16:creationId xmlns:a16="http://schemas.microsoft.com/office/drawing/2014/main" id="{4887CDA1-8516-D57E-50E5-11EAE7B91C0B}"/>
              </a:ext>
            </a:extLst>
          </xdr:cNvPr>
          <xdr:cNvSpPr>
            <a:spLocks noChangeArrowheads="1"/>
          </xdr:cNvSpPr>
        </xdr:nvSpPr>
        <xdr:spPr bwMode="auto">
          <a:xfrm>
            <a:off x="10681609" y="37798"/>
            <a:ext cx="3211607" cy="899991"/>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grp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18</xdr:col>
      <xdr:colOff>194597</xdr:colOff>
      <xdr:row>0</xdr:row>
      <xdr:rowOff>0</xdr:rowOff>
    </xdr:from>
    <xdr:to>
      <xdr:col>26</xdr:col>
      <xdr:colOff>554535</xdr:colOff>
      <xdr:row>36</xdr:row>
      <xdr:rowOff>36936</xdr:rowOff>
    </xdr:to>
    <xdr:grpSp>
      <xdr:nvGrpSpPr>
        <xdr:cNvPr id="2" name="グループ化 1">
          <a:extLst>
            <a:ext uri="{FF2B5EF4-FFF2-40B4-BE49-F238E27FC236}">
              <a16:creationId xmlns:a16="http://schemas.microsoft.com/office/drawing/2014/main" id="{4F51C4C8-193B-4783-9210-852488592FBF}"/>
            </a:ext>
          </a:extLst>
        </xdr:cNvPr>
        <xdr:cNvGrpSpPr/>
      </xdr:nvGrpSpPr>
      <xdr:grpSpPr>
        <a:xfrm>
          <a:off x="11716774" y="0"/>
          <a:ext cx="5235100" cy="9234194"/>
          <a:chOff x="10681609" y="37798"/>
          <a:chExt cx="3211607" cy="5667710"/>
        </a:xfrm>
      </xdr:grpSpPr>
      <xdr:grpSp>
        <xdr:nvGrpSpPr>
          <xdr:cNvPr id="3" name="グループ化 2">
            <a:extLst>
              <a:ext uri="{FF2B5EF4-FFF2-40B4-BE49-F238E27FC236}">
                <a16:creationId xmlns:a16="http://schemas.microsoft.com/office/drawing/2014/main" id="{DDD38D05-35C7-B0FC-221F-5E510B09CDFD}"/>
              </a:ext>
            </a:extLst>
          </xdr:cNvPr>
          <xdr:cNvGrpSpPr/>
        </xdr:nvGrpSpPr>
        <xdr:grpSpPr>
          <a:xfrm>
            <a:off x="10693740" y="988263"/>
            <a:ext cx="3198778" cy="4717245"/>
            <a:chOff x="10714667" y="-923645"/>
            <a:chExt cx="3168989" cy="6514686"/>
          </a:xfrm>
        </xdr:grpSpPr>
        <xdr:sp macro="" textlink="">
          <xdr:nvSpPr>
            <xdr:cNvPr id="5" name="線吹き出し 2 (枠付き) 19">
              <a:extLst>
                <a:ext uri="{FF2B5EF4-FFF2-40B4-BE49-F238E27FC236}">
                  <a16:creationId xmlns:a16="http://schemas.microsoft.com/office/drawing/2014/main" id="{0546FFE4-AF78-B008-C915-3574F838D89D}"/>
                </a:ext>
              </a:extLst>
            </xdr:cNvPr>
            <xdr:cNvSpPr/>
          </xdr:nvSpPr>
          <xdr:spPr>
            <a:xfrm>
              <a:off x="10721169" y="101123"/>
              <a:ext cx="3154958" cy="1490099"/>
            </a:xfrm>
            <a:prstGeom prst="borderCallout2">
              <a:avLst>
                <a:gd name="adj1" fmla="val 53291"/>
                <a:gd name="adj2" fmla="val 413"/>
                <a:gd name="adj3" fmla="val -67623"/>
                <a:gd name="adj4" fmla="val -193215"/>
                <a:gd name="adj5" fmla="val -48225"/>
                <a:gd name="adj6" fmla="val -209082"/>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00B050"/>
                  </a:solidFill>
                  <a:effectLst/>
                  <a:uLnTx/>
                  <a:uFillTx/>
                  <a:latin typeface="Meiryo UI" panose="020B0604030504040204" pitchFamily="50" charset="-128"/>
                  <a:ea typeface="Meiryo UI" panose="020B0604030504040204" pitchFamily="50" charset="-128"/>
                  <a:cs typeface="+mn-cs"/>
                </a:rPr>
                <a:t>・</a:t>
              </a:r>
              <a:r>
                <a:rPr kumimoji="0" lang="ja-JP" altLang="en-US" sz="1050" b="1" i="0" u="sng" strike="noStrike" kern="0" cap="none" spc="0" normalizeH="0" baseline="0" noProof="0">
                  <a:ln>
                    <a:noFill/>
                  </a:ln>
                  <a:solidFill>
                    <a:srgbClr val="00B050"/>
                  </a:solidFill>
                  <a:effectLst/>
                  <a:uLnTx/>
                  <a:uFillTx/>
                  <a:latin typeface="Meiryo UI" panose="020B0604030504040204" pitchFamily="50" charset="-128"/>
                  <a:ea typeface="Meiryo UI" panose="020B0604030504040204" pitchFamily="50" charset="-128"/>
                  <a:cs typeface="+mn-cs"/>
                </a:rPr>
                <a:t>日付順に自動で並び変わる設定は削除しました。</a:t>
              </a:r>
              <a:endParaRPr kumimoji="0" lang="en-US" altLang="ja-JP" sz="1050" b="1" i="0" u="none" strike="noStrike" kern="0" cap="none" spc="0" normalizeH="0" baseline="0" noProof="0">
                <a:ln>
                  <a:noFill/>
                </a:ln>
                <a:solidFill>
                  <a:srgbClr val="00B05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・「活動時間」は、休憩時間を含まない実動時間を</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30</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分単位で記入（プルダウンリスト、「</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0.5</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」等直接入力も可能）してください。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これまで求めていた「開始時刻」の記入は不要としました。</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6" name="線吹き出し 2 (枠付き) 19">
              <a:extLst>
                <a:ext uri="{FF2B5EF4-FFF2-40B4-BE49-F238E27FC236}">
                  <a16:creationId xmlns:a16="http://schemas.microsoft.com/office/drawing/2014/main" id="{8759B80C-7A96-FFDF-279D-AA73901EF259}"/>
                </a:ext>
              </a:extLst>
            </xdr:cNvPr>
            <xdr:cNvSpPr/>
          </xdr:nvSpPr>
          <xdr:spPr>
            <a:xfrm>
              <a:off x="10732064" y="1653348"/>
              <a:ext cx="3151592" cy="2994825"/>
            </a:xfrm>
            <a:prstGeom prst="borderCallout2">
              <a:avLst>
                <a:gd name="adj1" fmla="val 53291"/>
                <a:gd name="adj2" fmla="val 413"/>
                <a:gd name="adj3" fmla="val -40859"/>
                <a:gd name="adj4" fmla="val -143779"/>
                <a:gd name="adj5" fmla="val -51578"/>
                <a:gd name="adj6" fmla="val -152927"/>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・「活動項目番号」は、活動計画に位置付けた活動項目から、実施した活動内容に応じて選択（プルダウンリスト）してください。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a:t>
              </a:r>
              <a:r>
                <a:rPr kumimoji="0" lang="ja-JP" altLang="en-US" sz="1050" b="0" i="0" u="sng"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プルダウンリストは、「活動計画書」で実施に○を付けたもののみを選択できるよう設定</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しています。</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・事務処理や会議等は以下の番号を選択してください。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「事務処理」　　 → </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200</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番</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「会議、打合せ」 → </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300</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番</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rtl="0" eaLnBrk="1" fontAlgn="auto" latinLnBrk="0" hangingPunct="1"/>
              <a:r>
                <a:rPr lang="en-US" altLang="ja-JP" sz="1100" b="1" i="0" baseline="0">
                  <a:solidFill>
                    <a:srgbClr val="FF0000"/>
                  </a:solidFill>
                  <a:effectLst/>
                  <a:latin typeface="+mn-lt"/>
                  <a:ea typeface="+mn-ea"/>
                  <a:cs typeface="+mn-cs"/>
                </a:rPr>
                <a:t>【R7</a:t>
              </a:r>
              <a:r>
                <a:rPr lang="ja-JP" altLang="ja-JP" sz="1100" b="1" i="0" baseline="0">
                  <a:solidFill>
                    <a:srgbClr val="FF0000"/>
                  </a:solidFill>
                  <a:effectLst/>
                  <a:latin typeface="+mn-lt"/>
                  <a:ea typeface="+mn-ea"/>
                  <a:cs typeface="+mn-cs"/>
                </a:rPr>
                <a:t>変更点</a:t>
              </a:r>
              <a:r>
                <a:rPr lang="en-US" altLang="ja-JP" sz="1100" b="1" i="0" baseline="0">
                  <a:solidFill>
                    <a:srgbClr val="FF0000"/>
                  </a:solidFill>
                  <a:effectLst/>
                  <a:latin typeface="+mn-lt"/>
                  <a:ea typeface="+mn-ea"/>
                  <a:cs typeface="+mn-cs"/>
                </a:rPr>
                <a:t>】</a:t>
              </a:r>
              <a:endParaRPr lang="ja-JP" altLang="ja-JP" sz="1050">
                <a:solidFill>
                  <a:srgbClr val="FF0000"/>
                </a:solidFill>
                <a:effectLst/>
              </a:endParaRPr>
            </a:p>
            <a:p>
              <a:pPr rtl="0" eaLnBrk="1" fontAlgn="auto" latinLnBrk="0" hangingPunct="1"/>
              <a:r>
                <a:rPr lang="ja-JP" altLang="ja-JP" sz="1100" b="0" i="0" baseline="0">
                  <a:effectLst/>
                  <a:latin typeface="+mn-lt"/>
                  <a:ea typeface="+mn-ea"/>
                  <a:cs typeface="+mn-cs"/>
                </a:rPr>
                <a:t>・以下の活動は、便宜上、ハイフンを除いた数字で入力することも可能です。</a:t>
              </a:r>
              <a:endParaRPr lang="ja-JP" altLang="ja-JP" sz="1050">
                <a:effectLst/>
              </a:endParaRPr>
            </a:p>
            <a:p>
              <a:pPr rtl="0" eaLnBrk="1" fontAlgn="auto" latinLnBrk="0" hangingPunct="1"/>
              <a:r>
                <a:rPr lang="ja-JP" altLang="ja-JP" sz="1100" b="0" i="0" baseline="0">
                  <a:effectLst/>
                  <a:latin typeface="+mn-lt"/>
                  <a:ea typeface="+mn-ea"/>
                  <a:cs typeface="+mn-cs"/>
                </a:rPr>
                <a:t>本エクセルでハイフンを除いた数字を入力したい場合は、</a:t>
              </a:r>
              <a:r>
                <a:rPr lang="en-US" altLang="ja-JP" sz="1100" b="0" i="0" baseline="0">
                  <a:effectLst/>
                  <a:latin typeface="+mn-lt"/>
                  <a:ea typeface="+mn-ea"/>
                  <a:cs typeface="+mn-cs"/>
                </a:rPr>
                <a:t>【</a:t>
              </a:r>
              <a:r>
                <a:rPr lang="ja-JP" altLang="ja-JP" sz="1100" b="0" i="0" baseline="0">
                  <a:effectLst/>
                  <a:latin typeface="+mn-lt"/>
                  <a:ea typeface="+mn-ea"/>
                  <a:cs typeface="+mn-cs"/>
                </a:rPr>
                <a:t>選択肢</a:t>
              </a:r>
              <a:r>
                <a:rPr lang="en-US" altLang="ja-JP" sz="1100" b="0" i="0" baseline="0">
                  <a:effectLst/>
                  <a:latin typeface="+mn-lt"/>
                  <a:ea typeface="+mn-ea"/>
                  <a:cs typeface="+mn-cs"/>
                </a:rPr>
                <a:t>】</a:t>
              </a:r>
              <a:r>
                <a:rPr lang="ja-JP" altLang="ja-JP" sz="1100" b="0" i="0" baseline="0">
                  <a:effectLst/>
                  <a:latin typeface="+mn-lt"/>
                  <a:ea typeface="+mn-ea"/>
                  <a:cs typeface="+mn-cs"/>
                </a:rPr>
                <a:t>シートのセル「</a:t>
              </a:r>
              <a:r>
                <a:rPr lang="en-US" altLang="ja-JP" sz="1100" b="0" i="0" baseline="0">
                  <a:effectLst/>
                  <a:latin typeface="+mn-lt"/>
                  <a:ea typeface="+mn-ea"/>
                  <a:cs typeface="+mn-cs"/>
                </a:rPr>
                <a:t>Q64</a:t>
              </a:r>
              <a:r>
                <a:rPr lang="ja-JP" altLang="ja-JP" sz="1100" b="0" i="0" baseline="0">
                  <a:effectLst/>
                  <a:latin typeface="+mn-lt"/>
                  <a:ea typeface="+mn-ea"/>
                  <a:cs typeface="+mn-cs"/>
                </a:rPr>
                <a:t>」及び「</a:t>
              </a:r>
              <a:r>
                <a:rPr lang="en-US" altLang="ja-JP" sz="1100" b="0" i="0" baseline="0">
                  <a:effectLst/>
                  <a:latin typeface="+mn-lt"/>
                  <a:ea typeface="+mn-ea"/>
                  <a:cs typeface="+mn-cs"/>
                </a:rPr>
                <a:t>Q65</a:t>
              </a:r>
              <a:r>
                <a:rPr lang="ja-JP" altLang="ja-JP" sz="1100" b="0" i="0" baseline="0">
                  <a:effectLst/>
                  <a:latin typeface="+mn-lt"/>
                  <a:ea typeface="+mn-ea"/>
                  <a:cs typeface="+mn-cs"/>
                </a:rPr>
                <a:t>」をそれぞれ「</a:t>
              </a:r>
              <a:r>
                <a:rPr lang="en-US" altLang="ja-JP" sz="1100" b="0" i="0" baseline="0">
                  <a:effectLst/>
                  <a:latin typeface="+mn-lt"/>
                  <a:ea typeface="+mn-ea"/>
                  <a:cs typeface="+mn-cs"/>
                </a:rPr>
                <a:t>58-2</a:t>
              </a:r>
              <a:r>
                <a:rPr lang="ja-JP" altLang="ja-JP" sz="1100" b="0" i="0" baseline="0">
                  <a:effectLst/>
                  <a:latin typeface="+mn-lt"/>
                  <a:ea typeface="+mn-ea"/>
                  <a:cs typeface="+mn-cs"/>
                </a:rPr>
                <a:t>」、「</a:t>
              </a:r>
              <a:r>
                <a:rPr lang="en-US" altLang="ja-JP" sz="1100" b="0" i="0" baseline="0">
                  <a:effectLst/>
                  <a:latin typeface="+mn-lt"/>
                  <a:ea typeface="+mn-ea"/>
                  <a:cs typeface="+mn-cs"/>
                </a:rPr>
                <a:t>58-3</a:t>
              </a:r>
              <a:r>
                <a:rPr lang="ja-JP" altLang="ja-JP" sz="1100" b="0" i="0" baseline="0">
                  <a:effectLst/>
                  <a:latin typeface="+mn-lt"/>
                  <a:ea typeface="+mn-ea"/>
                  <a:cs typeface="+mn-cs"/>
                </a:rPr>
                <a:t>」から「</a:t>
              </a:r>
              <a:r>
                <a:rPr lang="en-US" altLang="ja-JP" sz="1100" b="0" i="0" baseline="0">
                  <a:effectLst/>
                  <a:latin typeface="+mn-lt"/>
                  <a:ea typeface="+mn-ea"/>
                  <a:cs typeface="+mn-cs"/>
                </a:rPr>
                <a:t>582</a:t>
              </a:r>
              <a:r>
                <a:rPr lang="ja-JP" altLang="ja-JP" sz="1100" b="0" i="0" baseline="0">
                  <a:effectLst/>
                  <a:latin typeface="+mn-lt"/>
                  <a:ea typeface="+mn-ea"/>
                  <a:cs typeface="+mn-cs"/>
                </a:rPr>
                <a:t>」、「</a:t>
              </a:r>
              <a:r>
                <a:rPr lang="en-US" altLang="ja-JP" sz="1100" b="0" i="0" baseline="0">
                  <a:effectLst/>
                  <a:latin typeface="+mn-lt"/>
                  <a:ea typeface="+mn-ea"/>
                  <a:cs typeface="+mn-cs"/>
                </a:rPr>
                <a:t>583</a:t>
              </a:r>
              <a:r>
                <a:rPr lang="ja-JP" altLang="ja-JP" sz="1100" b="0" i="0" baseline="0">
                  <a:effectLst/>
                  <a:latin typeface="+mn-lt"/>
                  <a:ea typeface="+mn-ea"/>
                  <a:cs typeface="+mn-cs"/>
                </a:rPr>
                <a:t>」に修正してください。</a:t>
              </a:r>
              <a:endParaRPr lang="ja-JP" altLang="ja-JP" sz="1050">
                <a:effectLst/>
              </a:endParaRPr>
            </a:p>
            <a:p>
              <a:pPr rtl="0" eaLnBrk="1" fontAlgn="auto" latinLnBrk="0" hangingPunct="1"/>
              <a:r>
                <a:rPr lang="ja-JP" altLang="ja-JP" sz="1100" b="0" i="0" baseline="0">
                  <a:effectLst/>
                  <a:latin typeface="+mn-lt"/>
                  <a:ea typeface="+mn-ea"/>
                  <a:cs typeface="+mn-cs"/>
                </a:rPr>
                <a:t>「</a:t>
              </a:r>
              <a:r>
                <a:rPr lang="en-US" altLang="ja-JP" sz="1100" b="0" i="0" baseline="0">
                  <a:effectLst/>
                  <a:latin typeface="+mn-lt"/>
                  <a:ea typeface="+mn-ea"/>
                  <a:cs typeface="+mn-cs"/>
                </a:rPr>
                <a:t>58-2 </a:t>
              </a:r>
              <a:r>
                <a:rPr lang="ja-JP" altLang="ja-JP" sz="1100" b="0" i="0" baseline="0">
                  <a:effectLst/>
                  <a:latin typeface="+mn-lt"/>
                  <a:ea typeface="+mn-ea"/>
                  <a:cs typeface="+mn-cs"/>
                </a:rPr>
                <a:t>広域活動組織における活動支援班の設置及び活動の実施」　→</a:t>
              </a:r>
              <a:r>
                <a:rPr lang="en-US" altLang="ja-JP" sz="1100" b="0" i="0" baseline="0">
                  <a:effectLst/>
                  <a:latin typeface="+mn-lt"/>
                  <a:ea typeface="+mn-ea"/>
                  <a:cs typeface="+mn-cs"/>
                </a:rPr>
                <a:t>582</a:t>
              </a:r>
              <a:endParaRPr lang="ja-JP" altLang="ja-JP" sz="1050">
                <a:effectLst/>
              </a:endParaRPr>
            </a:p>
            <a:p>
              <a:pPr rtl="0" eaLnBrk="1" fontAlgn="auto" latinLnBrk="0" hangingPunct="1"/>
              <a:r>
                <a:rPr lang="ja-JP" altLang="ja-JP" sz="1100" b="0" i="0" baseline="0">
                  <a:effectLst/>
                  <a:latin typeface="+mn-lt"/>
                  <a:ea typeface="+mn-ea"/>
                  <a:cs typeface="+mn-cs"/>
                </a:rPr>
                <a:t>「</a:t>
              </a:r>
              <a:r>
                <a:rPr lang="en-US" altLang="ja-JP" sz="1100" b="0" i="0" baseline="0">
                  <a:effectLst/>
                  <a:latin typeface="+mn-lt"/>
                  <a:ea typeface="+mn-ea"/>
                  <a:cs typeface="+mn-cs"/>
                </a:rPr>
                <a:t>58-3</a:t>
              </a:r>
              <a:r>
                <a:rPr lang="ja-JP" altLang="ja-JP" sz="1100" b="0" i="0" baseline="0">
                  <a:effectLst/>
                  <a:latin typeface="+mn-lt"/>
                  <a:ea typeface="+mn-ea"/>
                  <a:cs typeface="+mn-cs"/>
                </a:rPr>
                <a:t> 水管理を通じた環境負荷低減活動の強化」　→</a:t>
              </a:r>
              <a:r>
                <a:rPr lang="en-US" altLang="ja-JP" sz="1100" b="0" i="0" baseline="0">
                  <a:effectLst/>
                  <a:latin typeface="+mn-lt"/>
                  <a:ea typeface="+mn-ea"/>
                  <a:cs typeface="+mn-cs"/>
                </a:rPr>
                <a:t>583</a:t>
              </a:r>
              <a:endParaRPr lang="ja-JP" altLang="ja-JP" sz="1050">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7" name="線吹き出し 2 (枠付き) 19">
              <a:extLst>
                <a:ext uri="{FF2B5EF4-FFF2-40B4-BE49-F238E27FC236}">
                  <a16:creationId xmlns:a16="http://schemas.microsoft.com/office/drawing/2014/main" id="{BCCC7FCC-61A3-FA15-D4F6-2C90702A0697}"/>
                </a:ext>
              </a:extLst>
            </xdr:cNvPr>
            <xdr:cNvSpPr/>
          </xdr:nvSpPr>
          <xdr:spPr>
            <a:xfrm>
              <a:off x="10733887" y="4791153"/>
              <a:ext cx="3144041" cy="799888"/>
            </a:xfrm>
            <a:prstGeom prst="borderCallout2">
              <a:avLst>
                <a:gd name="adj1" fmla="val 53291"/>
                <a:gd name="adj2" fmla="val 413"/>
                <a:gd name="adj3" fmla="val 52121"/>
                <a:gd name="adj4" fmla="val -42355"/>
                <a:gd name="adj5" fmla="val -122496"/>
                <a:gd name="adj6" fmla="val -51392"/>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活動内容をできるだけ具体的に記入</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8" name="Rectangle 65">
              <a:extLst>
                <a:ext uri="{FF2B5EF4-FFF2-40B4-BE49-F238E27FC236}">
                  <a16:creationId xmlns:a16="http://schemas.microsoft.com/office/drawing/2014/main" id="{FF763F42-A493-D152-D31C-0EF1AA1844C0}"/>
                </a:ext>
              </a:extLst>
            </xdr:cNvPr>
            <xdr:cNvSpPr>
              <a:spLocks noChangeArrowheads="1"/>
            </xdr:cNvSpPr>
          </xdr:nvSpPr>
          <xdr:spPr bwMode="auto">
            <a:xfrm>
              <a:off x="10714667" y="-923645"/>
              <a:ext cx="3162656" cy="925042"/>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ja-JP" sz="10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金銭の支出の有無に関わらず</a:t>
              </a:r>
              <a:r>
                <a:rPr kumimoji="1" lang="ja-JP" altLang="ja-JP" sz="1000" b="1" i="0" u="none" strike="noStrike" kern="120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a:t>
              </a:r>
              <a:r>
                <a:rPr kumimoji="1" lang="ja-JP" altLang="ja-JP" sz="10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活動計画に位置付けた活動を行った場合には、それらの全てを本様式に記載</a:t>
              </a:r>
              <a:r>
                <a:rPr kumimoji="1" lang="ja-JP" altLang="ja-JP" sz="1000" b="1" i="0" u="none" strike="noStrike" kern="120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000" b="1" i="0" u="none" strike="noStrike" kern="120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1" i="0" u="none" strike="noStrike" kern="120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また、活動の取りまとめ等の事務処理や打合せ等も記入してください。</a:t>
              </a:r>
              <a:endParaRPr kumimoji="1" lang="ja-JP" altLang="ja-JP" sz="700" b="0" i="0" u="none" strike="noStrike" kern="120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grpSp>
      <xdr:sp macro="" textlink="">
        <xdr:nvSpPr>
          <xdr:cNvPr id="4" name="Rectangle 65">
            <a:extLst>
              <a:ext uri="{FF2B5EF4-FFF2-40B4-BE49-F238E27FC236}">
                <a16:creationId xmlns:a16="http://schemas.microsoft.com/office/drawing/2014/main" id="{97B5B92F-F67E-F8A9-374F-E4A4E8E5BBC1}"/>
              </a:ext>
            </a:extLst>
          </xdr:cNvPr>
          <xdr:cNvSpPr>
            <a:spLocks noChangeArrowheads="1"/>
          </xdr:cNvSpPr>
        </xdr:nvSpPr>
        <xdr:spPr bwMode="auto">
          <a:xfrm>
            <a:off x="10681609" y="37798"/>
            <a:ext cx="3211607" cy="899991"/>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grp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12</xdr:col>
      <xdr:colOff>23232</xdr:colOff>
      <xdr:row>0</xdr:row>
      <xdr:rowOff>84486</xdr:rowOff>
    </xdr:from>
    <xdr:to>
      <xdr:col>17</xdr:col>
      <xdr:colOff>635224</xdr:colOff>
      <xdr:row>40</xdr:row>
      <xdr:rowOff>698</xdr:rowOff>
    </xdr:to>
    <xdr:grpSp>
      <xdr:nvGrpSpPr>
        <xdr:cNvPr id="2" name="グループ化 1">
          <a:extLst>
            <a:ext uri="{FF2B5EF4-FFF2-40B4-BE49-F238E27FC236}">
              <a16:creationId xmlns:a16="http://schemas.microsoft.com/office/drawing/2014/main" id="{1AF77FA7-C8A6-4AF9-A2BA-B028EA74D715}"/>
            </a:ext>
          </a:extLst>
        </xdr:cNvPr>
        <xdr:cNvGrpSpPr/>
      </xdr:nvGrpSpPr>
      <xdr:grpSpPr>
        <a:xfrm>
          <a:off x="10881732" y="84486"/>
          <a:ext cx="5064930" cy="10179400"/>
          <a:chOff x="9723067" y="2774"/>
          <a:chExt cx="3231501" cy="7001222"/>
        </a:xfrm>
      </xdr:grpSpPr>
      <xdr:sp macro="" textlink="">
        <xdr:nvSpPr>
          <xdr:cNvPr id="3" name="線吹き出し 2 (枠付き) 19">
            <a:extLst>
              <a:ext uri="{FF2B5EF4-FFF2-40B4-BE49-F238E27FC236}">
                <a16:creationId xmlns:a16="http://schemas.microsoft.com/office/drawing/2014/main" id="{1C7E66C5-3CC5-EB20-75BA-E4EC9BC91530}"/>
              </a:ext>
            </a:extLst>
          </xdr:cNvPr>
          <xdr:cNvSpPr/>
        </xdr:nvSpPr>
        <xdr:spPr>
          <a:xfrm>
            <a:off x="9744773" y="886799"/>
            <a:ext cx="3134683" cy="740186"/>
          </a:xfrm>
          <a:prstGeom prst="borderCallout2">
            <a:avLst>
              <a:gd name="adj1" fmla="val 53291"/>
              <a:gd name="adj2" fmla="val 413"/>
              <a:gd name="adj3" fmla="val 31642"/>
              <a:gd name="adj4" fmla="val -170077"/>
              <a:gd name="adj5" fmla="val 88248"/>
              <a:gd name="adj6" fmla="val -209641"/>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領収書と同じ日付（実際に支払を行った日付）を記入してください。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構成員が立替払いを行ったものは、</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精算</a:t>
            </a:r>
            <a:r>
              <a:rPr kumimoji="0" lang="ja-JP"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した日付を記入してください。</a:t>
            </a:r>
          </a:p>
        </xdr:txBody>
      </xdr:sp>
      <xdr:sp macro="" textlink="">
        <xdr:nvSpPr>
          <xdr:cNvPr id="4" name="線吹き出し 2 (枠付き) 19">
            <a:extLst>
              <a:ext uri="{FF2B5EF4-FFF2-40B4-BE49-F238E27FC236}">
                <a16:creationId xmlns:a16="http://schemas.microsoft.com/office/drawing/2014/main" id="{508A8736-DCD3-E6A7-1F58-41BA5D84D103}"/>
              </a:ext>
            </a:extLst>
          </xdr:cNvPr>
          <xdr:cNvSpPr/>
        </xdr:nvSpPr>
        <xdr:spPr>
          <a:xfrm>
            <a:off x="9723067" y="1720648"/>
            <a:ext cx="3130405" cy="961328"/>
          </a:xfrm>
          <a:prstGeom prst="borderCallout2">
            <a:avLst>
              <a:gd name="adj1" fmla="val 53291"/>
              <a:gd name="adj2" fmla="val 413"/>
              <a:gd name="adj3" fmla="val -26440"/>
              <a:gd name="adj4" fmla="val -114717"/>
              <a:gd name="adj5" fmla="val -13361"/>
              <a:gd name="adj6" fmla="val -19183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「分類」は、下部に記載の費目及び内容に該当するものを選択（プルダウンリスト）してください。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これまでの「購入・リース費」は「６ その他支出」に統合しました。</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5" name="線吹き出し 2 (枠付き) 19">
            <a:extLst>
              <a:ext uri="{FF2B5EF4-FFF2-40B4-BE49-F238E27FC236}">
                <a16:creationId xmlns:a16="http://schemas.microsoft.com/office/drawing/2014/main" id="{95DC496F-6C61-08F2-8980-6647C259E736}"/>
              </a:ext>
            </a:extLst>
          </xdr:cNvPr>
          <xdr:cNvSpPr/>
        </xdr:nvSpPr>
        <xdr:spPr>
          <a:xfrm>
            <a:off x="9752339" y="3377250"/>
            <a:ext cx="3143108" cy="1162732"/>
          </a:xfrm>
          <a:prstGeom prst="borderCallout2">
            <a:avLst>
              <a:gd name="adj1" fmla="val 53291"/>
              <a:gd name="adj2" fmla="val 413"/>
              <a:gd name="adj3" fmla="val -13088"/>
              <a:gd name="adj4" fmla="val -123079"/>
              <a:gd name="adj5" fmla="val -53055"/>
              <a:gd name="adj6" fmla="val -13642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「区分」は以下を選択してください。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「農地維持」又は「資源向上（共同）」→ 「１」</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「資源向上（長寿命化）」　　　　　　　→ 「２」</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区別ができない支出　　　　　　　　　　　 → 「１」</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6" name="線吹き出し 2 (枠付き) 19">
            <a:extLst>
              <a:ext uri="{FF2B5EF4-FFF2-40B4-BE49-F238E27FC236}">
                <a16:creationId xmlns:a16="http://schemas.microsoft.com/office/drawing/2014/main" id="{46973565-A229-BE77-B23C-FB9DF23EDA73}"/>
              </a:ext>
            </a:extLst>
          </xdr:cNvPr>
          <xdr:cNvSpPr/>
        </xdr:nvSpPr>
        <xdr:spPr>
          <a:xfrm>
            <a:off x="9780119" y="4617138"/>
            <a:ext cx="3174449" cy="1410599"/>
          </a:xfrm>
          <a:prstGeom prst="borderCallout2">
            <a:avLst>
              <a:gd name="adj1" fmla="val 53291"/>
              <a:gd name="adj2" fmla="val 413"/>
              <a:gd name="adj3" fmla="val -4596"/>
              <a:gd name="adj4" fmla="val -43372"/>
              <a:gd name="adj5" fmla="val -45643"/>
              <a:gd name="adj6" fmla="val -5133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領収書等の整理番号を記入してください。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領収書は必ず保管してください。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領収書はレシートでも構いません。（日付、店名が記入されていない場合は記入してください。また、感熱紙のレシートは、経年により文字が消えてしまうので、コピーも保管してください。）</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領収書は品名、規格、購入数量等も記入してもらうようにしてください。</a:t>
            </a:r>
          </a:p>
        </xdr:txBody>
      </xdr:sp>
      <xdr:sp macro="" textlink="">
        <xdr:nvSpPr>
          <xdr:cNvPr id="7" name="線吹き出し 2 (枠付き) 19">
            <a:extLst>
              <a:ext uri="{FF2B5EF4-FFF2-40B4-BE49-F238E27FC236}">
                <a16:creationId xmlns:a16="http://schemas.microsoft.com/office/drawing/2014/main" id="{B64414FF-0950-FFFE-5A6D-71CF4C82FFFE}"/>
              </a:ext>
            </a:extLst>
          </xdr:cNvPr>
          <xdr:cNvSpPr/>
        </xdr:nvSpPr>
        <xdr:spPr>
          <a:xfrm>
            <a:off x="9736099" y="6114772"/>
            <a:ext cx="3170168" cy="889224"/>
          </a:xfrm>
          <a:prstGeom prst="borderCallout2">
            <a:avLst>
              <a:gd name="adj1" fmla="val 53291"/>
              <a:gd name="adj2" fmla="val 413"/>
              <a:gd name="adj3" fmla="val 6112"/>
              <a:gd name="adj4" fmla="val -20033"/>
              <a:gd name="adj5" fmla="val -95670"/>
              <a:gd name="adj6" fmla="val -24784"/>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・活動実施日を記入してください。（活動記録の日付と一致させてください。）</a:t>
            </a:r>
            <a:endParaRPr kumimoji="0" lang="en-US" altLang="ja-JP"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活動実施日（</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プルダウンリスト</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は、「</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活動記録</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」で</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記入した日付</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のみを選択できるよう設定</a:t>
            </a:r>
            <a:r>
              <a:rPr kumimoji="0" lang="ja-JP" altLang="ja-JP"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しています。</a:t>
            </a:r>
          </a:p>
        </xdr:txBody>
      </xdr:sp>
      <xdr:sp macro="" textlink="">
        <xdr:nvSpPr>
          <xdr:cNvPr id="8" name="線吹き出し 2 (枠付き) 19">
            <a:extLst>
              <a:ext uri="{FF2B5EF4-FFF2-40B4-BE49-F238E27FC236}">
                <a16:creationId xmlns:a16="http://schemas.microsoft.com/office/drawing/2014/main" id="{37C7A7D7-CC01-BF97-60FF-B98D09EC4BFC}"/>
              </a:ext>
            </a:extLst>
          </xdr:cNvPr>
          <xdr:cNvSpPr/>
        </xdr:nvSpPr>
        <xdr:spPr>
          <a:xfrm>
            <a:off x="9734324" y="2779492"/>
            <a:ext cx="3135109" cy="557967"/>
          </a:xfrm>
          <a:prstGeom prst="borderCallout2">
            <a:avLst>
              <a:gd name="adj1" fmla="val 53291"/>
              <a:gd name="adj2" fmla="val 413"/>
              <a:gd name="adj3" fmla="val -83906"/>
              <a:gd name="adj4" fmla="val -155364"/>
              <a:gd name="adj5" fmla="val -166493"/>
              <a:gd name="adj6" fmla="val -16401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購入した資材や日当等の内訳を具体的に記入してください。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9" name="Rectangle 65">
            <a:extLst>
              <a:ext uri="{FF2B5EF4-FFF2-40B4-BE49-F238E27FC236}">
                <a16:creationId xmlns:a16="http://schemas.microsoft.com/office/drawing/2014/main" id="{F425E599-4F41-470C-9801-FB4DC89EF7FF}"/>
              </a:ext>
            </a:extLst>
          </xdr:cNvPr>
          <xdr:cNvSpPr>
            <a:spLocks noChangeArrowheads="1"/>
          </xdr:cNvSpPr>
        </xdr:nvSpPr>
        <xdr:spPr bwMode="auto">
          <a:xfrm>
            <a:off x="9768059" y="2774"/>
            <a:ext cx="3162044" cy="766582"/>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grp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12</xdr:col>
      <xdr:colOff>23232</xdr:colOff>
      <xdr:row>0</xdr:row>
      <xdr:rowOff>84486</xdr:rowOff>
    </xdr:from>
    <xdr:to>
      <xdr:col>17</xdr:col>
      <xdr:colOff>635224</xdr:colOff>
      <xdr:row>40</xdr:row>
      <xdr:rowOff>698</xdr:rowOff>
    </xdr:to>
    <xdr:grpSp>
      <xdr:nvGrpSpPr>
        <xdr:cNvPr id="2" name="グループ化 1">
          <a:extLst>
            <a:ext uri="{FF2B5EF4-FFF2-40B4-BE49-F238E27FC236}">
              <a16:creationId xmlns:a16="http://schemas.microsoft.com/office/drawing/2014/main" id="{0C0F6974-2EF0-4C18-A23C-A5E9317E0F01}"/>
            </a:ext>
          </a:extLst>
        </xdr:cNvPr>
        <xdr:cNvGrpSpPr/>
      </xdr:nvGrpSpPr>
      <xdr:grpSpPr>
        <a:xfrm>
          <a:off x="10881732" y="84486"/>
          <a:ext cx="5064930" cy="10179400"/>
          <a:chOff x="9723067" y="2774"/>
          <a:chExt cx="3231501" cy="7001222"/>
        </a:xfrm>
      </xdr:grpSpPr>
      <xdr:sp macro="" textlink="">
        <xdr:nvSpPr>
          <xdr:cNvPr id="3" name="線吹き出し 2 (枠付き) 19">
            <a:extLst>
              <a:ext uri="{FF2B5EF4-FFF2-40B4-BE49-F238E27FC236}">
                <a16:creationId xmlns:a16="http://schemas.microsoft.com/office/drawing/2014/main" id="{83D10189-0C28-D5CA-3FF1-B5BBEDABA703}"/>
              </a:ext>
            </a:extLst>
          </xdr:cNvPr>
          <xdr:cNvSpPr/>
        </xdr:nvSpPr>
        <xdr:spPr>
          <a:xfrm>
            <a:off x="9744773" y="886799"/>
            <a:ext cx="3134683" cy="740186"/>
          </a:xfrm>
          <a:prstGeom prst="borderCallout2">
            <a:avLst>
              <a:gd name="adj1" fmla="val 53291"/>
              <a:gd name="adj2" fmla="val 413"/>
              <a:gd name="adj3" fmla="val 31642"/>
              <a:gd name="adj4" fmla="val -170077"/>
              <a:gd name="adj5" fmla="val 88248"/>
              <a:gd name="adj6" fmla="val -209641"/>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領収書と同じ日付（実際に支払を行った日付）を記入してください。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構成員が立替払いを行ったものは、</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精算</a:t>
            </a:r>
            <a:r>
              <a:rPr kumimoji="0" lang="ja-JP"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した日付を記入してください。</a:t>
            </a:r>
          </a:p>
        </xdr:txBody>
      </xdr:sp>
      <xdr:sp macro="" textlink="">
        <xdr:nvSpPr>
          <xdr:cNvPr id="4" name="線吹き出し 2 (枠付き) 19">
            <a:extLst>
              <a:ext uri="{FF2B5EF4-FFF2-40B4-BE49-F238E27FC236}">
                <a16:creationId xmlns:a16="http://schemas.microsoft.com/office/drawing/2014/main" id="{4B321CDB-A32D-A373-9F2F-123C196B5D19}"/>
              </a:ext>
            </a:extLst>
          </xdr:cNvPr>
          <xdr:cNvSpPr/>
        </xdr:nvSpPr>
        <xdr:spPr>
          <a:xfrm>
            <a:off x="9723067" y="1720648"/>
            <a:ext cx="3130405" cy="961328"/>
          </a:xfrm>
          <a:prstGeom prst="borderCallout2">
            <a:avLst>
              <a:gd name="adj1" fmla="val 53291"/>
              <a:gd name="adj2" fmla="val 413"/>
              <a:gd name="adj3" fmla="val -26440"/>
              <a:gd name="adj4" fmla="val -114717"/>
              <a:gd name="adj5" fmla="val -13361"/>
              <a:gd name="adj6" fmla="val -19183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「分類」は、下部に記載の費目及び内容に該当するものを選択（プルダウンリスト）してください。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これまでの「購入・リース費」は「６ その他支出」に統合しました。</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5" name="線吹き出し 2 (枠付き) 19">
            <a:extLst>
              <a:ext uri="{FF2B5EF4-FFF2-40B4-BE49-F238E27FC236}">
                <a16:creationId xmlns:a16="http://schemas.microsoft.com/office/drawing/2014/main" id="{76343362-D229-75AE-E41B-20689074DF13}"/>
              </a:ext>
            </a:extLst>
          </xdr:cNvPr>
          <xdr:cNvSpPr/>
        </xdr:nvSpPr>
        <xdr:spPr>
          <a:xfrm>
            <a:off x="9752339" y="3377250"/>
            <a:ext cx="3143108" cy="1162732"/>
          </a:xfrm>
          <a:prstGeom prst="borderCallout2">
            <a:avLst>
              <a:gd name="adj1" fmla="val 53291"/>
              <a:gd name="adj2" fmla="val 413"/>
              <a:gd name="adj3" fmla="val -13088"/>
              <a:gd name="adj4" fmla="val -123079"/>
              <a:gd name="adj5" fmla="val -53055"/>
              <a:gd name="adj6" fmla="val -13642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「区分」は以下を選択してください。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「農地維持」又は「資源向上（共同）」→ 「１」</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「資源向上（長寿命化）」　　　　　　　→ 「２」</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区別ができない支出　　　　　　　　　　　 → 「１」</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6" name="線吹き出し 2 (枠付き) 19">
            <a:extLst>
              <a:ext uri="{FF2B5EF4-FFF2-40B4-BE49-F238E27FC236}">
                <a16:creationId xmlns:a16="http://schemas.microsoft.com/office/drawing/2014/main" id="{7188CA0C-3262-676D-5ED9-F0816959EB8D}"/>
              </a:ext>
            </a:extLst>
          </xdr:cNvPr>
          <xdr:cNvSpPr/>
        </xdr:nvSpPr>
        <xdr:spPr>
          <a:xfrm>
            <a:off x="9780119" y="4617138"/>
            <a:ext cx="3174449" cy="1410599"/>
          </a:xfrm>
          <a:prstGeom prst="borderCallout2">
            <a:avLst>
              <a:gd name="adj1" fmla="val 53291"/>
              <a:gd name="adj2" fmla="val 413"/>
              <a:gd name="adj3" fmla="val -4596"/>
              <a:gd name="adj4" fmla="val -43372"/>
              <a:gd name="adj5" fmla="val -45643"/>
              <a:gd name="adj6" fmla="val -5133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領収書等の整理番号を記入してください。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領収書は必ず保管してください。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領収書はレシートでも構いません。（日付、店名が記入されていない場合は記入してください。また、感熱紙のレシートは、経年により文字が消えてしまうので、コピーも保管してください。）</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領収書は品名、規格、購入数量等も記入してもらうようにしてください。</a:t>
            </a:r>
          </a:p>
        </xdr:txBody>
      </xdr:sp>
      <xdr:sp macro="" textlink="">
        <xdr:nvSpPr>
          <xdr:cNvPr id="7" name="線吹き出し 2 (枠付き) 19">
            <a:extLst>
              <a:ext uri="{FF2B5EF4-FFF2-40B4-BE49-F238E27FC236}">
                <a16:creationId xmlns:a16="http://schemas.microsoft.com/office/drawing/2014/main" id="{99A2EECF-6F95-1132-B6B0-0EA5320ABA2C}"/>
              </a:ext>
            </a:extLst>
          </xdr:cNvPr>
          <xdr:cNvSpPr/>
        </xdr:nvSpPr>
        <xdr:spPr>
          <a:xfrm>
            <a:off x="9736099" y="6114772"/>
            <a:ext cx="3170168" cy="889224"/>
          </a:xfrm>
          <a:prstGeom prst="borderCallout2">
            <a:avLst>
              <a:gd name="adj1" fmla="val 53291"/>
              <a:gd name="adj2" fmla="val 413"/>
              <a:gd name="adj3" fmla="val 6112"/>
              <a:gd name="adj4" fmla="val -20033"/>
              <a:gd name="adj5" fmla="val -95670"/>
              <a:gd name="adj6" fmla="val -24784"/>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・活動実施日を記入してください。（活動記録の日付と一致させてください。）</a:t>
            </a:r>
            <a:endParaRPr kumimoji="0" lang="en-US" altLang="ja-JP"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活動実施日（</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プルダウンリスト</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は、「</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活動記録</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」で</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記入した日付</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のみを選択できるよう設定</a:t>
            </a:r>
            <a:r>
              <a:rPr kumimoji="0" lang="ja-JP" altLang="ja-JP"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しています。</a:t>
            </a:r>
          </a:p>
        </xdr:txBody>
      </xdr:sp>
      <xdr:sp macro="" textlink="">
        <xdr:nvSpPr>
          <xdr:cNvPr id="8" name="線吹き出し 2 (枠付き) 19">
            <a:extLst>
              <a:ext uri="{FF2B5EF4-FFF2-40B4-BE49-F238E27FC236}">
                <a16:creationId xmlns:a16="http://schemas.microsoft.com/office/drawing/2014/main" id="{B0299A6A-442B-292A-F47C-EF509F6CB66A}"/>
              </a:ext>
            </a:extLst>
          </xdr:cNvPr>
          <xdr:cNvSpPr/>
        </xdr:nvSpPr>
        <xdr:spPr>
          <a:xfrm>
            <a:off x="9734324" y="2779492"/>
            <a:ext cx="3135109" cy="557967"/>
          </a:xfrm>
          <a:prstGeom prst="borderCallout2">
            <a:avLst>
              <a:gd name="adj1" fmla="val 53291"/>
              <a:gd name="adj2" fmla="val 413"/>
              <a:gd name="adj3" fmla="val -83906"/>
              <a:gd name="adj4" fmla="val -155364"/>
              <a:gd name="adj5" fmla="val -166493"/>
              <a:gd name="adj6" fmla="val -16401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購入した資材や日当等の内訳を具体的に記入してください。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9" name="Rectangle 65">
            <a:extLst>
              <a:ext uri="{FF2B5EF4-FFF2-40B4-BE49-F238E27FC236}">
                <a16:creationId xmlns:a16="http://schemas.microsoft.com/office/drawing/2014/main" id="{E15E5C09-FB12-40F8-2918-DC526B620458}"/>
              </a:ext>
            </a:extLst>
          </xdr:cNvPr>
          <xdr:cNvSpPr>
            <a:spLocks noChangeArrowheads="1"/>
          </xdr:cNvSpPr>
        </xdr:nvSpPr>
        <xdr:spPr bwMode="auto">
          <a:xfrm>
            <a:off x="9768059" y="2774"/>
            <a:ext cx="3162044" cy="766582"/>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grp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13</xdr:col>
      <xdr:colOff>0</xdr:colOff>
      <xdr:row>0</xdr:row>
      <xdr:rowOff>0</xdr:rowOff>
    </xdr:from>
    <xdr:to>
      <xdr:col>18</xdr:col>
      <xdr:colOff>215900</xdr:colOff>
      <xdr:row>12</xdr:row>
      <xdr:rowOff>63887</xdr:rowOff>
    </xdr:to>
    <xdr:grpSp>
      <xdr:nvGrpSpPr>
        <xdr:cNvPr id="2" name="グループ化 1">
          <a:extLst>
            <a:ext uri="{FF2B5EF4-FFF2-40B4-BE49-F238E27FC236}">
              <a16:creationId xmlns:a16="http://schemas.microsoft.com/office/drawing/2014/main" id="{2D55C68A-B8DE-4206-9EE5-9AC905702ECC}"/>
            </a:ext>
          </a:extLst>
        </xdr:cNvPr>
        <xdr:cNvGrpSpPr/>
      </xdr:nvGrpSpPr>
      <xdr:grpSpPr>
        <a:xfrm>
          <a:off x="8166100" y="0"/>
          <a:ext cx="3378200" cy="2680087"/>
          <a:chOff x="7545295" y="112058"/>
          <a:chExt cx="3187738" cy="1160300"/>
        </a:xfrm>
      </xdr:grpSpPr>
      <xdr:sp macro="" textlink="">
        <xdr:nvSpPr>
          <xdr:cNvPr id="3" name="Rectangle 65">
            <a:extLst>
              <a:ext uri="{FF2B5EF4-FFF2-40B4-BE49-F238E27FC236}">
                <a16:creationId xmlns:a16="http://schemas.microsoft.com/office/drawing/2014/main" id="{1E45CDB3-DC08-484E-0872-2BC92FB32296}"/>
              </a:ext>
            </a:extLst>
          </xdr:cNvPr>
          <xdr:cNvSpPr>
            <a:spLocks noChangeArrowheads="1"/>
          </xdr:cNvSpPr>
        </xdr:nvSpPr>
        <xdr:spPr bwMode="auto">
          <a:xfrm>
            <a:off x="7545295" y="112058"/>
            <a:ext cx="3184749" cy="560245"/>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加算措置「環境負荷低減の取組への支援」（みどり加算）を実施する場合に、毎年度１月</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31</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日までに市町村に提出してください。</a:t>
            </a:r>
          </a:p>
        </xdr:txBody>
      </xdr:sp>
      <xdr:sp macro="" textlink="">
        <xdr:nvSpPr>
          <xdr:cNvPr id="4" name="Rectangle 65">
            <a:extLst>
              <a:ext uri="{FF2B5EF4-FFF2-40B4-BE49-F238E27FC236}">
                <a16:creationId xmlns:a16="http://schemas.microsoft.com/office/drawing/2014/main" id="{210AC045-25B2-6AF6-0F68-2CBE561D8245}"/>
              </a:ext>
            </a:extLst>
          </xdr:cNvPr>
          <xdr:cNvSpPr>
            <a:spLocks noChangeArrowheads="1"/>
          </xdr:cNvSpPr>
        </xdr:nvSpPr>
        <xdr:spPr bwMode="auto">
          <a:xfrm>
            <a:off x="7548284" y="760928"/>
            <a:ext cx="3184749" cy="511430"/>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別紙１及び別紙２（様式第</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1-8</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号 実施状況報告書と共通）を記入し、添付してください。</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77</xdr:row>
      <xdr:rowOff>29680</xdr:rowOff>
    </xdr:from>
    <xdr:to>
      <xdr:col>11</xdr:col>
      <xdr:colOff>431547</xdr:colOff>
      <xdr:row>83</xdr:row>
      <xdr:rowOff>2650</xdr:rowOff>
    </xdr:to>
    <xdr:pic>
      <xdr:nvPicPr>
        <xdr:cNvPr id="2" name="図 1">
          <a:extLst>
            <a:ext uri="{FF2B5EF4-FFF2-40B4-BE49-F238E27FC236}">
              <a16:creationId xmlns:a16="http://schemas.microsoft.com/office/drawing/2014/main" id="{5685553A-792B-4E92-AF7F-DCAF2DF829B5}"/>
            </a:ext>
          </a:extLst>
        </xdr:cNvPr>
        <xdr:cNvPicPr>
          <a:picLocks noChangeAspect="1"/>
        </xdr:cNvPicPr>
      </xdr:nvPicPr>
      <xdr:blipFill>
        <a:blip xmlns:r="http://schemas.openxmlformats.org/officeDocument/2006/relationships" r:embed="rId1"/>
        <a:stretch>
          <a:fillRect/>
        </a:stretch>
      </xdr:blipFill>
      <xdr:spPr>
        <a:xfrm>
          <a:off x="0" y="19917880"/>
          <a:ext cx="8099172" cy="1001670"/>
        </a:xfrm>
        <a:prstGeom prst="rect">
          <a:avLst/>
        </a:prstGeom>
      </xdr:spPr>
    </xdr:pic>
    <xdr:clientData/>
  </xdr:twoCellAnchor>
  <xdr:twoCellAnchor>
    <xdr:from>
      <xdr:col>4</xdr:col>
      <xdr:colOff>160515</xdr:colOff>
      <xdr:row>77</xdr:row>
      <xdr:rowOff>33992</xdr:rowOff>
    </xdr:from>
    <xdr:to>
      <xdr:col>4</xdr:col>
      <xdr:colOff>513862</xdr:colOff>
      <xdr:row>78</xdr:row>
      <xdr:rowOff>64718</xdr:rowOff>
    </xdr:to>
    <xdr:sp macro="" textlink="">
      <xdr:nvSpPr>
        <xdr:cNvPr id="3" name="正方形/長方形 2">
          <a:extLst>
            <a:ext uri="{FF2B5EF4-FFF2-40B4-BE49-F238E27FC236}">
              <a16:creationId xmlns:a16="http://schemas.microsoft.com/office/drawing/2014/main" id="{8C014AB4-6214-46B1-B786-10D220924353}"/>
            </a:ext>
          </a:extLst>
        </xdr:cNvPr>
        <xdr:cNvSpPr/>
      </xdr:nvSpPr>
      <xdr:spPr>
        <a:xfrm>
          <a:off x="3027540" y="19922192"/>
          <a:ext cx="353347" cy="202176"/>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651658</xdr:colOff>
      <xdr:row>78</xdr:row>
      <xdr:rowOff>93437</xdr:rowOff>
    </xdr:from>
    <xdr:to>
      <xdr:col>8</xdr:col>
      <xdr:colOff>414257</xdr:colOff>
      <xdr:row>81</xdr:row>
      <xdr:rowOff>137287</xdr:rowOff>
    </xdr:to>
    <xdr:sp macro="" textlink="">
      <xdr:nvSpPr>
        <xdr:cNvPr id="4" name="正方形/長方形 3">
          <a:extLst>
            <a:ext uri="{FF2B5EF4-FFF2-40B4-BE49-F238E27FC236}">
              <a16:creationId xmlns:a16="http://schemas.microsoft.com/office/drawing/2014/main" id="{04CB6D99-BCA8-40AC-BBAC-96B71B1B6732}"/>
            </a:ext>
          </a:extLst>
        </xdr:cNvPr>
        <xdr:cNvSpPr/>
      </xdr:nvSpPr>
      <xdr:spPr>
        <a:xfrm>
          <a:off x="5576083" y="20153087"/>
          <a:ext cx="448399" cy="5582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248479</xdr:colOff>
      <xdr:row>75</xdr:row>
      <xdr:rowOff>151848</xdr:rowOff>
    </xdr:from>
    <xdr:to>
      <xdr:col>5</xdr:col>
      <xdr:colOff>89729</xdr:colOff>
      <xdr:row>77</xdr:row>
      <xdr:rowOff>20707</xdr:rowOff>
    </xdr:to>
    <xdr:sp macro="" textlink="">
      <xdr:nvSpPr>
        <xdr:cNvPr id="5" name="テキスト ボックス 4">
          <a:extLst>
            <a:ext uri="{FF2B5EF4-FFF2-40B4-BE49-F238E27FC236}">
              <a16:creationId xmlns:a16="http://schemas.microsoft.com/office/drawing/2014/main" id="{5D67C9B7-2B2D-4CA9-AD88-A45CE671166B}"/>
            </a:ext>
          </a:extLst>
        </xdr:cNvPr>
        <xdr:cNvSpPr txBox="1"/>
      </xdr:nvSpPr>
      <xdr:spPr>
        <a:xfrm>
          <a:off x="3115504" y="19620948"/>
          <a:ext cx="527050" cy="2879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Meiryo UI" panose="020B0604030504040204" pitchFamily="50" charset="-128"/>
              <a:ea typeface="Meiryo UI" panose="020B0604030504040204" pitchFamily="50" charset="-128"/>
            </a:rPr>
            <a:t>①</a:t>
          </a:r>
        </a:p>
      </xdr:txBody>
    </xdr:sp>
    <xdr:clientData/>
  </xdr:twoCellAnchor>
  <xdr:twoCellAnchor>
    <xdr:from>
      <xdr:col>7</xdr:col>
      <xdr:colOff>670064</xdr:colOff>
      <xdr:row>76</xdr:row>
      <xdr:rowOff>186910</xdr:rowOff>
    </xdr:from>
    <xdr:to>
      <xdr:col>8</xdr:col>
      <xdr:colOff>511314</xdr:colOff>
      <xdr:row>78</xdr:row>
      <xdr:rowOff>90280</xdr:rowOff>
    </xdr:to>
    <xdr:sp macro="" textlink="">
      <xdr:nvSpPr>
        <xdr:cNvPr id="6" name="テキスト ボックス 5">
          <a:extLst>
            <a:ext uri="{FF2B5EF4-FFF2-40B4-BE49-F238E27FC236}">
              <a16:creationId xmlns:a16="http://schemas.microsoft.com/office/drawing/2014/main" id="{E77D3474-8159-407E-8F89-7D67D7FB1420}"/>
            </a:ext>
          </a:extLst>
        </xdr:cNvPr>
        <xdr:cNvSpPr txBox="1"/>
      </xdr:nvSpPr>
      <xdr:spPr>
        <a:xfrm>
          <a:off x="5594489" y="19865560"/>
          <a:ext cx="527050" cy="284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Meiryo UI" panose="020B0604030504040204" pitchFamily="50" charset="-128"/>
              <a:ea typeface="Meiryo UI" panose="020B0604030504040204" pitchFamily="50" charset="-128"/>
            </a:rPr>
            <a:t>②</a:t>
          </a:r>
        </a:p>
      </xdr:txBody>
    </xdr:sp>
    <xdr:clientData/>
  </xdr:twoCellAnchor>
  <xdr:twoCellAnchor editAs="oneCell">
    <xdr:from>
      <xdr:col>0</xdr:col>
      <xdr:colOff>185672</xdr:colOff>
      <xdr:row>6</xdr:row>
      <xdr:rowOff>12369</xdr:rowOff>
    </xdr:from>
    <xdr:to>
      <xdr:col>11</xdr:col>
      <xdr:colOff>406606</xdr:colOff>
      <xdr:row>15</xdr:row>
      <xdr:rowOff>37389</xdr:rowOff>
    </xdr:to>
    <xdr:pic>
      <xdr:nvPicPr>
        <xdr:cNvPr id="7" name="図 6">
          <a:extLst>
            <a:ext uri="{FF2B5EF4-FFF2-40B4-BE49-F238E27FC236}">
              <a16:creationId xmlns:a16="http://schemas.microsoft.com/office/drawing/2014/main" id="{7675CA41-8ACB-414A-9D99-70FB2AA2D0F4}"/>
            </a:ext>
          </a:extLst>
        </xdr:cNvPr>
        <xdr:cNvPicPr>
          <a:picLocks noChangeAspect="1"/>
        </xdr:cNvPicPr>
      </xdr:nvPicPr>
      <xdr:blipFill>
        <a:blip xmlns:r="http://schemas.openxmlformats.org/officeDocument/2006/relationships" r:embed="rId2"/>
        <a:stretch>
          <a:fillRect/>
        </a:stretch>
      </xdr:blipFill>
      <xdr:spPr>
        <a:xfrm>
          <a:off x="185672" y="1117269"/>
          <a:ext cx="7888559" cy="1568070"/>
        </a:xfrm>
        <a:prstGeom prst="rect">
          <a:avLst/>
        </a:prstGeom>
      </xdr:spPr>
    </xdr:pic>
    <xdr:clientData/>
  </xdr:twoCellAnchor>
  <xdr:twoCellAnchor editAs="oneCell">
    <xdr:from>
      <xdr:col>0</xdr:col>
      <xdr:colOff>231242</xdr:colOff>
      <xdr:row>18</xdr:row>
      <xdr:rowOff>133252</xdr:rowOff>
    </xdr:from>
    <xdr:to>
      <xdr:col>8</xdr:col>
      <xdr:colOff>202600</xdr:colOff>
      <xdr:row>20</xdr:row>
      <xdr:rowOff>162725</xdr:rowOff>
    </xdr:to>
    <xdr:pic>
      <xdr:nvPicPr>
        <xdr:cNvPr id="8" name="図 7">
          <a:extLst>
            <a:ext uri="{FF2B5EF4-FFF2-40B4-BE49-F238E27FC236}">
              <a16:creationId xmlns:a16="http://schemas.microsoft.com/office/drawing/2014/main" id="{17B0DFAF-A7E0-4E6C-924A-21531E9A3CBB}"/>
            </a:ext>
          </a:extLst>
        </xdr:cNvPr>
        <xdr:cNvPicPr>
          <a:picLocks noChangeAspect="1"/>
        </xdr:cNvPicPr>
      </xdr:nvPicPr>
      <xdr:blipFill>
        <a:blip xmlns:r="http://schemas.openxmlformats.org/officeDocument/2006/relationships" r:embed="rId3"/>
        <a:stretch>
          <a:fillRect/>
        </a:stretch>
      </xdr:blipFill>
      <xdr:spPr>
        <a:xfrm>
          <a:off x="231242" y="3333652"/>
          <a:ext cx="5581583" cy="1210573"/>
        </a:xfrm>
        <a:prstGeom prst="rect">
          <a:avLst/>
        </a:prstGeom>
      </xdr:spPr>
    </xdr:pic>
    <xdr:clientData/>
  </xdr:twoCellAnchor>
  <xdr:twoCellAnchor editAs="oneCell">
    <xdr:from>
      <xdr:col>0</xdr:col>
      <xdr:colOff>482220</xdr:colOff>
      <xdr:row>25</xdr:row>
      <xdr:rowOff>86370</xdr:rowOff>
    </xdr:from>
    <xdr:to>
      <xdr:col>6</xdr:col>
      <xdr:colOff>88281</xdr:colOff>
      <xdr:row>30</xdr:row>
      <xdr:rowOff>458556</xdr:rowOff>
    </xdr:to>
    <xdr:pic>
      <xdr:nvPicPr>
        <xdr:cNvPr id="9" name="図 8">
          <a:extLst>
            <a:ext uri="{FF2B5EF4-FFF2-40B4-BE49-F238E27FC236}">
              <a16:creationId xmlns:a16="http://schemas.microsoft.com/office/drawing/2014/main" id="{CFF1117C-CDF7-450D-8670-C45EFF697B69}"/>
            </a:ext>
          </a:extLst>
        </xdr:cNvPr>
        <xdr:cNvPicPr>
          <a:picLocks noChangeAspect="1"/>
        </xdr:cNvPicPr>
      </xdr:nvPicPr>
      <xdr:blipFill>
        <a:blip xmlns:r="http://schemas.openxmlformats.org/officeDocument/2006/relationships" r:embed="rId4"/>
        <a:stretch>
          <a:fillRect/>
        </a:stretch>
      </xdr:blipFill>
      <xdr:spPr>
        <a:xfrm>
          <a:off x="482220" y="5791845"/>
          <a:ext cx="3844686" cy="1229436"/>
        </a:xfrm>
        <a:prstGeom prst="rect">
          <a:avLst/>
        </a:prstGeom>
      </xdr:spPr>
    </xdr:pic>
    <xdr:clientData/>
  </xdr:twoCellAnchor>
  <xdr:twoCellAnchor>
    <xdr:from>
      <xdr:col>4</xdr:col>
      <xdr:colOff>334572</xdr:colOff>
      <xdr:row>26</xdr:row>
      <xdr:rowOff>18864</xdr:rowOff>
    </xdr:from>
    <xdr:to>
      <xdr:col>5</xdr:col>
      <xdr:colOff>449292</xdr:colOff>
      <xdr:row>27</xdr:row>
      <xdr:rowOff>89859</xdr:rowOff>
    </xdr:to>
    <xdr:sp macro="" textlink="">
      <xdr:nvSpPr>
        <xdr:cNvPr id="10" name="正方形/長方形 9">
          <a:extLst>
            <a:ext uri="{FF2B5EF4-FFF2-40B4-BE49-F238E27FC236}">
              <a16:creationId xmlns:a16="http://schemas.microsoft.com/office/drawing/2014/main" id="{AA59218B-B36F-4E45-A8B5-498C93DB595B}"/>
            </a:ext>
          </a:extLst>
        </xdr:cNvPr>
        <xdr:cNvSpPr/>
      </xdr:nvSpPr>
      <xdr:spPr>
        <a:xfrm>
          <a:off x="3201597" y="5895789"/>
          <a:ext cx="800520" cy="24244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612774</xdr:colOff>
      <xdr:row>30</xdr:row>
      <xdr:rowOff>189236</xdr:rowOff>
    </xdr:from>
    <xdr:to>
      <xdr:col>6</xdr:col>
      <xdr:colOff>44570</xdr:colOff>
      <xdr:row>30</xdr:row>
      <xdr:rowOff>439947</xdr:rowOff>
    </xdr:to>
    <xdr:sp macro="" textlink="">
      <xdr:nvSpPr>
        <xdr:cNvPr id="11" name="正方形/長方形 10">
          <a:extLst>
            <a:ext uri="{FF2B5EF4-FFF2-40B4-BE49-F238E27FC236}">
              <a16:creationId xmlns:a16="http://schemas.microsoft.com/office/drawing/2014/main" id="{521C963B-3045-4544-B487-67507FF181C3}"/>
            </a:ext>
          </a:extLst>
        </xdr:cNvPr>
        <xdr:cNvSpPr/>
      </xdr:nvSpPr>
      <xdr:spPr>
        <a:xfrm>
          <a:off x="3479799" y="6751961"/>
          <a:ext cx="803396" cy="25071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262895</xdr:colOff>
      <xdr:row>34</xdr:row>
      <xdr:rowOff>106540</xdr:rowOff>
    </xdr:from>
    <xdr:to>
      <xdr:col>2</xdr:col>
      <xdr:colOff>559441</xdr:colOff>
      <xdr:row>46</xdr:row>
      <xdr:rowOff>175188</xdr:rowOff>
    </xdr:to>
    <xdr:pic>
      <xdr:nvPicPr>
        <xdr:cNvPr id="12" name="図 11">
          <a:extLst>
            <a:ext uri="{FF2B5EF4-FFF2-40B4-BE49-F238E27FC236}">
              <a16:creationId xmlns:a16="http://schemas.microsoft.com/office/drawing/2014/main" id="{ABA00862-5D02-4033-AD58-46B16619BF8E}"/>
            </a:ext>
          </a:extLst>
        </xdr:cNvPr>
        <xdr:cNvPicPr>
          <a:picLocks noChangeAspect="1"/>
        </xdr:cNvPicPr>
      </xdr:nvPicPr>
      <xdr:blipFill>
        <a:blip xmlns:r="http://schemas.openxmlformats.org/officeDocument/2006/relationships" r:embed="rId5"/>
        <a:stretch>
          <a:fillRect/>
        </a:stretch>
      </xdr:blipFill>
      <xdr:spPr>
        <a:xfrm>
          <a:off x="262895" y="8860015"/>
          <a:ext cx="1791971" cy="3269048"/>
        </a:xfrm>
        <a:prstGeom prst="rect">
          <a:avLst/>
        </a:prstGeom>
      </xdr:spPr>
    </xdr:pic>
    <xdr:clientData/>
  </xdr:twoCellAnchor>
  <xdr:twoCellAnchor>
    <xdr:from>
      <xdr:col>1</xdr:col>
      <xdr:colOff>280037</xdr:colOff>
      <xdr:row>45</xdr:row>
      <xdr:rowOff>106940</xdr:rowOff>
    </xdr:from>
    <xdr:to>
      <xdr:col>2</xdr:col>
      <xdr:colOff>559441</xdr:colOff>
      <xdr:row>46</xdr:row>
      <xdr:rowOff>121678</xdr:rowOff>
    </xdr:to>
    <xdr:sp macro="" textlink="">
      <xdr:nvSpPr>
        <xdr:cNvPr id="13" name="正方形/長方形 12">
          <a:extLst>
            <a:ext uri="{FF2B5EF4-FFF2-40B4-BE49-F238E27FC236}">
              <a16:creationId xmlns:a16="http://schemas.microsoft.com/office/drawing/2014/main" id="{7FB9F772-F1CF-4285-9DC2-CC2D5CC05014}"/>
            </a:ext>
          </a:extLst>
        </xdr:cNvPr>
        <xdr:cNvSpPr/>
      </xdr:nvSpPr>
      <xdr:spPr>
        <a:xfrm>
          <a:off x="1089662" y="11794115"/>
          <a:ext cx="965204" cy="281438"/>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algn="l" rtl="0" fontAlgn="base">
            <a:spcBef>
              <a:spcPct val="0"/>
            </a:spcBef>
            <a:spcAft>
              <a:spcPct val="0"/>
            </a:spcAft>
            <a:defRPr kumimoji="1" sz="1200" kern="1200">
              <a:solidFill>
                <a:schemeClr val="lt1"/>
              </a:solidFill>
              <a:latin typeface="+mn-lt"/>
              <a:ea typeface="+mn-ea"/>
              <a:cs typeface="+mn-cs"/>
            </a:defRPr>
          </a:lvl1pPr>
          <a:lvl2pPr marL="457200" algn="l" rtl="0" fontAlgn="base">
            <a:spcBef>
              <a:spcPct val="0"/>
            </a:spcBef>
            <a:spcAft>
              <a:spcPct val="0"/>
            </a:spcAft>
            <a:defRPr kumimoji="1" sz="1200" kern="1200">
              <a:solidFill>
                <a:schemeClr val="lt1"/>
              </a:solidFill>
              <a:latin typeface="+mn-lt"/>
              <a:ea typeface="+mn-ea"/>
              <a:cs typeface="+mn-cs"/>
            </a:defRPr>
          </a:lvl2pPr>
          <a:lvl3pPr marL="914400" algn="l" rtl="0" fontAlgn="base">
            <a:spcBef>
              <a:spcPct val="0"/>
            </a:spcBef>
            <a:spcAft>
              <a:spcPct val="0"/>
            </a:spcAft>
            <a:defRPr kumimoji="1" sz="1200" kern="1200">
              <a:solidFill>
                <a:schemeClr val="lt1"/>
              </a:solidFill>
              <a:latin typeface="+mn-lt"/>
              <a:ea typeface="+mn-ea"/>
              <a:cs typeface="+mn-cs"/>
            </a:defRPr>
          </a:lvl3pPr>
          <a:lvl4pPr marL="1371600" algn="l" rtl="0" fontAlgn="base">
            <a:spcBef>
              <a:spcPct val="0"/>
            </a:spcBef>
            <a:spcAft>
              <a:spcPct val="0"/>
            </a:spcAft>
            <a:defRPr kumimoji="1" sz="1200" kern="1200">
              <a:solidFill>
                <a:schemeClr val="lt1"/>
              </a:solidFill>
              <a:latin typeface="+mn-lt"/>
              <a:ea typeface="+mn-ea"/>
              <a:cs typeface="+mn-cs"/>
            </a:defRPr>
          </a:lvl4pPr>
          <a:lvl5pPr marL="1828800" algn="l" rtl="0" fontAlgn="base">
            <a:spcBef>
              <a:spcPct val="0"/>
            </a:spcBef>
            <a:spcAft>
              <a:spcPct val="0"/>
            </a:spcAft>
            <a:defRPr kumimoji="1" sz="1200" kern="1200">
              <a:solidFill>
                <a:schemeClr val="lt1"/>
              </a:solidFill>
              <a:latin typeface="+mn-lt"/>
              <a:ea typeface="+mn-ea"/>
              <a:cs typeface="+mn-cs"/>
            </a:defRPr>
          </a:lvl5pPr>
          <a:lvl6pPr marL="2286000" algn="l" defTabSz="914400" rtl="0" eaLnBrk="1" latinLnBrk="0" hangingPunct="1">
            <a:defRPr kumimoji="1" sz="1200" kern="1200">
              <a:solidFill>
                <a:schemeClr val="lt1"/>
              </a:solidFill>
              <a:latin typeface="+mn-lt"/>
              <a:ea typeface="+mn-ea"/>
              <a:cs typeface="+mn-cs"/>
            </a:defRPr>
          </a:lvl6pPr>
          <a:lvl7pPr marL="2743200" algn="l" defTabSz="914400" rtl="0" eaLnBrk="1" latinLnBrk="0" hangingPunct="1">
            <a:defRPr kumimoji="1" sz="1200" kern="1200">
              <a:solidFill>
                <a:schemeClr val="lt1"/>
              </a:solidFill>
              <a:latin typeface="+mn-lt"/>
              <a:ea typeface="+mn-ea"/>
              <a:cs typeface="+mn-cs"/>
            </a:defRPr>
          </a:lvl7pPr>
          <a:lvl8pPr marL="3200400" algn="l" defTabSz="914400" rtl="0" eaLnBrk="1" latinLnBrk="0" hangingPunct="1">
            <a:defRPr kumimoji="1" sz="1200" kern="1200">
              <a:solidFill>
                <a:schemeClr val="lt1"/>
              </a:solidFill>
              <a:latin typeface="+mn-lt"/>
              <a:ea typeface="+mn-ea"/>
              <a:cs typeface="+mn-cs"/>
            </a:defRPr>
          </a:lvl8pPr>
          <a:lvl9pPr marL="3657600" algn="l" defTabSz="914400" rtl="0" eaLnBrk="1" latinLnBrk="0" hangingPunct="1">
            <a:defRPr kumimoji="1" sz="1200" kern="1200">
              <a:solidFill>
                <a:schemeClr val="lt1"/>
              </a:solidFill>
              <a:latin typeface="+mn-lt"/>
              <a:ea typeface="+mn-ea"/>
              <a:cs typeface="+mn-cs"/>
            </a:defRPr>
          </a:lvl9pPr>
        </a:lstStyle>
        <a:p>
          <a:pPr algn="l"/>
          <a:endParaRPr kumimoji="1" lang="ja-JP" altLang="en-US" sz="1100"/>
        </a:p>
      </xdr:txBody>
    </xdr:sp>
    <xdr:clientData/>
  </xdr:twoCellAnchor>
  <xdr:twoCellAnchor>
    <xdr:from>
      <xdr:col>1</xdr:col>
      <xdr:colOff>5795</xdr:colOff>
      <xdr:row>44</xdr:row>
      <xdr:rowOff>234554</xdr:rowOff>
    </xdr:from>
    <xdr:to>
      <xdr:col>1</xdr:col>
      <xdr:colOff>456302</xdr:colOff>
      <xdr:row>45</xdr:row>
      <xdr:rowOff>249291</xdr:rowOff>
    </xdr:to>
    <xdr:sp macro="" textlink="">
      <xdr:nvSpPr>
        <xdr:cNvPr id="14" name="テキスト ボックス 4">
          <a:extLst>
            <a:ext uri="{FF2B5EF4-FFF2-40B4-BE49-F238E27FC236}">
              <a16:creationId xmlns:a16="http://schemas.microsoft.com/office/drawing/2014/main" id="{DD87D5BF-FE94-457E-8A50-DFF195BCEE5F}"/>
            </a:ext>
          </a:extLst>
        </xdr:cNvPr>
        <xdr:cNvSpPr txBox="1"/>
      </xdr:nvSpPr>
      <xdr:spPr>
        <a:xfrm>
          <a:off x="815420" y="11655029"/>
          <a:ext cx="450507" cy="281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algn="l" rtl="0" fontAlgn="base">
            <a:spcBef>
              <a:spcPct val="0"/>
            </a:spcBef>
            <a:spcAft>
              <a:spcPct val="0"/>
            </a:spcAft>
            <a:defRPr kumimoji="1" sz="1200" kern="1200">
              <a:solidFill>
                <a:schemeClr val="dk1"/>
              </a:solidFill>
              <a:latin typeface="+mn-lt"/>
              <a:ea typeface="+mn-ea"/>
              <a:cs typeface="+mn-cs"/>
            </a:defRPr>
          </a:lvl1pPr>
          <a:lvl2pPr marL="457200" algn="l" rtl="0" fontAlgn="base">
            <a:spcBef>
              <a:spcPct val="0"/>
            </a:spcBef>
            <a:spcAft>
              <a:spcPct val="0"/>
            </a:spcAft>
            <a:defRPr kumimoji="1" sz="1200" kern="1200">
              <a:solidFill>
                <a:schemeClr val="dk1"/>
              </a:solidFill>
              <a:latin typeface="+mn-lt"/>
              <a:ea typeface="+mn-ea"/>
              <a:cs typeface="+mn-cs"/>
            </a:defRPr>
          </a:lvl2pPr>
          <a:lvl3pPr marL="914400" algn="l" rtl="0" fontAlgn="base">
            <a:spcBef>
              <a:spcPct val="0"/>
            </a:spcBef>
            <a:spcAft>
              <a:spcPct val="0"/>
            </a:spcAft>
            <a:defRPr kumimoji="1" sz="1200" kern="1200">
              <a:solidFill>
                <a:schemeClr val="dk1"/>
              </a:solidFill>
              <a:latin typeface="+mn-lt"/>
              <a:ea typeface="+mn-ea"/>
              <a:cs typeface="+mn-cs"/>
            </a:defRPr>
          </a:lvl3pPr>
          <a:lvl4pPr marL="1371600" algn="l" rtl="0" fontAlgn="base">
            <a:spcBef>
              <a:spcPct val="0"/>
            </a:spcBef>
            <a:spcAft>
              <a:spcPct val="0"/>
            </a:spcAft>
            <a:defRPr kumimoji="1" sz="1200" kern="1200">
              <a:solidFill>
                <a:schemeClr val="dk1"/>
              </a:solidFill>
              <a:latin typeface="+mn-lt"/>
              <a:ea typeface="+mn-ea"/>
              <a:cs typeface="+mn-cs"/>
            </a:defRPr>
          </a:lvl4pPr>
          <a:lvl5pPr marL="1828800" algn="l" rtl="0" fontAlgn="base">
            <a:spcBef>
              <a:spcPct val="0"/>
            </a:spcBef>
            <a:spcAft>
              <a:spcPct val="0"/>
            </a:spcAft>
            <a:defRPr kumimoji="1" sz="1200" kern="1200">
              <a:solidFill>
                <a:schemeClr val="dk1"/>
              </a:solidFill>
              <a:latin typeface="+mn-lt"/>
              <a:ea typeface="+mn-ea"/>
              <a:cs typeface="+mn-cs"/>
            </a:defRPr>
          </a:lvl5pPr>
          <a:lvl6pPr marL="2286000" algn="l" defTabSz="914400" rtl="0" eaLnBrk="1" latinLnBrk="0" hangingPunct="1">
            <a:defRPr kumimoji="1" sz="1200" kern="1200">
              <a:solidFill>
                <a:schemeClr val="dk1"/>
              </a:solidFill>
              <a:latin typeface="+mn-lt"/>
              <a:ea typeface="+mn-ea"/>
              <a:cs typeface="+mn-cs"/>
            </a:defRPr>
          </a:lvl6pPr>
          <a:lvl7pPr marL="2743200" algn="l" defTabSz="914400" rtl="0" eaLnBrk="1" latinLnBrk="0" hangingPunct="1">
            <a:defRPr kumimoji="1" sz="1200" kern="1200">
              <a:solidFill>
                <a:schemeClr val="dk1"/>
              </a:solidFill>
              <a:latin typeface="+mn-lt"/>
              <a:ea typeface="+mn-ea"/>
              <a:cs typeface="+mn-cs"/>
            </a:defRPr>
          </a:lvl7pPr>
          <a:lvl8pPr marL="3200400" algn="l" defTabSz="914400" rtl="0" eaLnBrk="1" latinLnBrk="0" hangingPunct="1">
            <a:defRPr kumimoji="1" sz="1200" kern="1200">
              <a:solidFill>
                <a:schemeClr val="dk1"/>
              </a:solidFill>
              <a:latin typeface="+mn-lt"/>
              <a:ea typeface="+mn-ea"/>
              <a:cs typeface="+mn-cs"/>
            </a:defRPr>
          </a:lvl8pPr>
          <a:lvl9pPr marL="3657600" algn="l" defTabSz="914400" rtl="0" eaLnBrk="1" latinLnBrk="0" hangingPunct="1">
            <a:defRPr kumimoji="1" sz="1200" kern="1200">
              <a:solidFill>
                <a:schemeClr val="dk1"/>
              </a:solidFill>
              <a:latin typeface="+mn-lt"/>
              <a:ea typeface="+mn-ea"/>
              <a:cs typeface="+mn-cs"/>
            </a:defRPr>
          </a:lvl9pPr>
        </a:lstStyle>
        <a:p>
          <a:r>
            <a:rPr kumimoji="1" lang="ja-JP" altLang="en-US" sz="1200">
              <a:solidFill>
                <a:srgbClr val="FF0000"/>
              </a:solidFill>
              <a:latin typeface="Meiryo UI" panose="020B0604030504040204" pitchFamily="50" charset="-128"/>
              <a:ea typeface="Meiryo UI" panose="020B0604030504040204" pitchFamily="50" charset="-128"/>
            </a:rPr>
            <a:t>①</a:t>
          </a:r>
        </a:p>
      </xdr:txBody>
    </xdr:sp>
    <xdr:clientData/>
  </xdr:twoCellAnchor>
  <xdr:twoCellAnchor editAs="oneCell">
    <xdr:from>
      <xdr:col>3</xdr:col>
      <xdr:colOff>317499</xdr:colOff>
      <xdr:row>34</xdr:row>
      <xdr:rowOff>111555</xdr:rowOff>
    </xdr:from>
    <xdr:to>
      <xdr:col>11</xdr:col>
      <xdr:colOff>12405</xdr:colOff>
      <xdr:row>46</xdr:row>
      <xdr:rowOff>176060</xdr:rowOff>
    </xdr:to>
    <xdr:pic>
      <xdr:nvPicPr>
        <xdr:cNvPr id="15" name="図 14">
          <a:extLst>
            <a:ext uri="{FF2B5EF4-FFF2-40B4-BE49-F238E27FC236}">
              <a16:creationId xmlns:a16="http://schemas.microsoft.com/office/drawing/2014/main" id="{9C02D17E-70AF-4064-87FD-E1B83702359B}"/>
            </a:ext>
          </a:extLst>
        </xdr:cNvPr>
        <xdr:cNvPicPr>
          <a:picLocks noChangeAspect="1"/>
        </xdr:cNvPicPr>
      </xdr:nvPicPr>
      <xdr:blipFill>
        <a:blip xmlns:r="http://schemas.openxmlformats.org/officeDocument/2006/relationships" r:embed="rId6"/>
        <a:stretch>
          <a:fillRect/>
        </a:stretch>
      </xdr:blipFill>
      <xdr:spPr>
        <a:xfrm>
          <a:off x="2498724" y="8865030"/>
          <a:ext cx="5181306" cy="3264905"/>
        </a:xfrm>
        <a:prstGeom prst="rect">
          <a:avLst/>
        </a:prstGeom>
      </xdr:spPr>
    </xdr:pic>
    <xdr:clientData/>
  </xdr:twoCellAnchor>
  <xdr:twoCellAnchor>
    <xdr:from>
      <xdr:col>7</xdr:col>
      <xdr:colOff>554364</xdr:colOff>
      <xdr:row>41</xdr:row>
      <xdr:rowOff>17036</xdr:rowOff>
    </xdr:from>
    <xdr:to>
      <xdr:col>10</xdr:col>
      <xdr:colOff>373182</xdr:colOff>
      <xdr:row>41</xdr:row>
      <xdr:rowOff>161052</xdr:rowOff>
    </xdr:to>
    <xdr:sp macro="" textlink="">
      <xdr:nvSpPr>
        <xdr:cNvPr id="16" name="正方形/長方形 15">
          <a:extLst>
            <a:ext uri="{FF2B5EF4-FFF2-40B4-BE49-F238E27FC236}">
              <a16:creationId xmlns:a16="http://schemas.microsoft.com/office/drawing/2014/main" id="{9D73C361-EFE8-45E3-B62F-2E84D713875D}"/>
            </a:ext>
          </a:extLst>
        </xdr:cNvPr>
        <xdr:cNvSpPr/>
      </xdr:nvSpPr>
      <xdr:spPr>
        <a:xfrm>
          <a:off x="5478789" y="10637411"/>
          <a:ext cx="1876218" cy="144016"/>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algn="l" rtl="0" fontAlgn="base">
            <a:spcBef>
              <a:spcPct val="0"/>
            </a:spcBef>
            <a:spcAft>
              <a:spcPct val="0"/>
            </a:spcAft>
            <a:defRPr kumimoji="1" sz="1200" kern="1200">
              <a:solidFill>
                <a:schemeClr val="lt1"/>
              </a:solidFill>
              <a:latin typeface="+mn-lt"/>
              <a:ea typeface="+mn-ea"/>
              <a:cs typeface="+mn-cs"/>
            </a:defRPr>
          </a:lvl1pPr>
          <a:lvl2pPr marL="457200" algn="l" rtl="0" fontAlgn="base">
            <a:spcBef>
              <a:spcPct val="0"/>
            </a:spcBef>
            <a:spcAft>
              <a:spcPct val="0"/>
            </a:spcAft>
            <a:defRPr kumimoji="1" sz="1200" kern="1200">
              <a:solidFill>
                <a:schemeClr val="lt1"/>
              </a:solidFill>
              <a:latin typeface="+mn-lt"/>
              <a:ea typeface="+mn-ea"/>
              <a:cs typeface="+mn-cs"/>
            </a:defRPr>
          </a:lvl2pPr>
          <a:lvl3pPr marL="914400" algn="l" rtl="0" fontAlgn="base">
            <a:spcBef>
              <a:spcPct val="0"/>
            </a:spcBef>
            <a:spcAft>
              <a:spcPct val="0"/>
            </a:spcAft>
            <a:defRPr kumimoji="1" sz="1200" kern="1200">
              <a:solidFill>
                <a:schemeClr val="lt1"/>
              </a:solidFill>
              <a:latin typeface="+mn-lt"/>
              <a:ea typeface="+mn-ea"/>
              <a:cs typeface="+mn-cs"/>
            </a:defRPr>
          </a:lvl3pPr>
          <a:lvl4pPr marL="1371600" algn="l" rtl="0" fontAlgn="base">
            <a:spcBef>
              <a:spcPct val="0"/>
            </a:spcBef>
            <a:spcAft>
              <a:spcPct val="0"/>
            </a:spcAft>
            <a:defRPr kumimoji="1" sz="1200" kern="1200">
              <a:solidFill>
                <a:schemeClr val="lt1"/>
              </a:solidFill>
              <a:latin typeface="+mn-lt"/>
              <a:ea typeface="+mn-ea"/>
              <a:cs typeface="+mn-cs"/>
            </a:defRPr>
          </a:lvl4pPr>
          <a:lvl5pPr marL="1828800" algn="l" rtl="0" fontAlgn="base">
            <a:spcBef>
              <a:spcPct val="0"/>
            </a:spcBef>
            <a:spcAft>
              <a:spcPct val="0"/>
            </a:spcAft>
            <a:defRPr kumimoji="1" sz="1200" kern="1200">
              <a:solidFill>
                <a:schemeClr val="lt1"/>
              </a:solidFill>
              <a:latin typeface="+mn-lt"/>
              <a:ea typeface="+mn-ea"/>
              <a:cs typeface="+mn-cs"/>
            </a:defRPr>
          </a:lvl5pPr>
          <a:lvl6pPr marL="2286000" algn="l" defTabSz="914400" rtl="0" eaLnBrk="1" latinLnBrk="0" hangingPunct="1">
            <a:defRPr kumimoji="1" sz="1200" kern="1200">
              <a:solidFill>
                <a:schemeClr val="lt1"/>
              </a:solidFill>
              <a:latin typeface="+mn-lt"/>
              <a:ea typeface="+mn-ea"/>
              <a:cs typeface="+mn-cs"/>
            </a:defRPr>
          </a:lvl6pPr>
          <a:lvl7pPr marL="2743200" algn="l" defTabSz="914400" rtl="0" eaLnBrk="1" latinLnBrk="0" hangingPunct="1">
            <a:defRPr kumimoji="1" sz="1200" kern="1200">
              <a:solidFill>
                <a:schemeClr val="lt1"/>
              </a:solidFill>
              <a:latin typeface="+mn-lt"/>
              <a:ea typeface="+mn-ea"/>
              <a:cs typeface="+mn-cs"/>
            </a:defRPr>
          </a:lvl7pPr>
          <a:lvl8pPr marL="3200400" algn="l" defTabSz="914400" rtl="0" eaLnBrk="1" latinLnBrk="0" hangingPunct="1">
            <a:defRPr kumimoji="1" sz="1200" kern="1200">
              <a:solidFill>
                <a:schemeClr val="lt1"/>
              </a:solidFill>
              <a:latin typeface="+mn-lt"/>
              <a:ea typeface="+mn-ea"/>
              <a:cs typeface="+mn-cs"/>
            </a:defRPr>
          </a:lvl8pPr>
          <a:lvl9pPr marL="3657600" algn="l" defTabSz="914400" rtl="0" eaLnBrk="1" latinLnBrk="0" hangingPunct="1">
            <a:defRPr kumimoji="1" sz="1200" kern="1200">
              <a:solidFill>
                <a:schemeClr val="lt1"/>
              </a:solidFill>
              <a:latin typeface="+mn-lt"/>
              <a:ea typeface="+mn-ea"/>
              <a:cs typeface="+mn-cs"/>
            </a:defRPr>
          </a:lvl9pPr>
        </a:lstStyle>
        <a:p>
          <a:pPr algn="l"/>
          <a:endParaRPr kumimoji="1" lang="ja-JP" altLang="en-US" sz="1100"/>
        </a:p>
      </xdr:txBody>
    </xdr:sp>
    <xdr:clientData/>
  </xdr:twoCellAnchor>
  <xdr:twoCellAnchor>
    <xdr:from>
      <xdr:col>9</xdr:col>
      <xdr:colOff>9932</xdr:colOff>
      <xdr:row>40</xdr:row>
      <xdr:rowOff>30745</xdr:rowOff>
    </xdr:from>
    <xdr:to>
      <xdr:col>9</xdr:col>
      <xdr:colOff>460439</xdr:colOff>
      <xdr:row>41</xdr:row>
      <xdr:rowOff>45482</xdr:rowOff>
    </xdr:to>
    <xdr:sp macro="" textlink="">
      <xdr:nvSpPr>
        <xdr:cNvPr id="17" name="テキスト ボックス 4">
          <a:extLst>
            <a:ext uri="{FF2B5EF4-FFF2-40B4-BE49-F238E27FC236}">
              <a16:creationId xmlns:a16="http://schemas.microsoft.com/office/drawing/2014/main" id="{DF113FCB-7B7C-45A8-817E-8C84790E81C8}"/>
            </a:ext>
          </a:extLst>
        </xdr:cNvPr>
        <xdr:cNvSpPr txBox="1"/>
      </xdr:nvSpPr>
      <xdr:spPr>
        <a:xfrm>
          <a:off x="6305957" y="10384420"/>
          <a:ext cx="450507" cy="281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algn="l" rtl="0" fontAlgn="base">
            <a:spcBef>
              <a:spcPct val="0"/>
            </a:spcBef>
            <a:spcAft>
              <a:spcPct val="0"/>
            </a:spcAft>
            <a:defRPr kumimoji="1" sz="1200" kern="1200">
              <a:solidFill>
                <a:schemeClr val="dk1"/>
              </a:solidFill>
              <a:latin typeface="+mn-lt"/>
              <a:ea typeface="+mn-ea"/>
              <a:cs typeface="+mn-cs"/>
            </a:defRPr>
          </a:lvl1pPr>
          <a:lvl2pPr marL="457200" algn="l" rtl="0" fontAlgn="base">
            <a:spcBef>
              <a:spcPct val="0"/>
            </a:spcBef>
            <a:spcAft>
              <a:spcPct val="0"/>
            </a:spcAft>
            <a:defRPr kumimoji="1" sz="1200" kern="1200">
              <a:solidFill>
                <a:schemeClr val="dk1"/>
              </a:solidFill>
              <a:latin typeface="+mn-lt"/>
              <a:ea typeface="+mn-ea"/>
              <a:cs typeface="+mn-cs"/>
            </a:defRPr>
          </a:lvl2pPr>
          <a:lvl3pPr marL="914400" algn="l" rtl="0" fontAlgn="base">
            <a:spcBef>
              <a:spcPct val="0"/>
            </a:spcBef>
            <a:spcAft>
              <a:spcPct val="0"/>
            </a:spcAft>
            <a:defRPr kumimoji="1" sz="1200" kern="1200">
              <a:solidFill>
                <a:schemeClr val="dk1"/>
              </a:solidFill>
              <a:latin typeface="+mn-lt"/>
              <a:ea typeface="+mn-ea"/>
              <a:cs typeface="+mn-cs"/>
            </a:defRPr>
          </a:lvl3pPr>
          <a:lvl4pPr marL="1371600" algn="l" rtl="0" fontAlgn="base">
            <a:spcBef>
              <a:spcPct val="0"/>
            </a:spcBef>
            <a:spcAft>
              <a:spcPct val="0"/>
            </a:spcAft>
            <a:defRPr kumimoji="1" sz="1200" kern="1200">
              <a:solidFill>
                <a:schemeClr val="dk1"/>
              </a:solidFill>
              <a:latin typeface="+mn-lt"/>
              <a:ea typeface="+mn-ea"/>
              <a:cs typeface="+mn-cs"/>
            </a:defRPr>
          </a:lvl4pPr>
          <a:lvl5pPr marL="1828800" algn="l" rtl="0" fontAlgn="base">
            <a:spcBef>
              <a:spcPct val="0"/>
            </a:spcBef>
            <a:spcAft>
              <a:spcPct val="0"/>
            </a:spcAft>
            <a:defRPr kumimoji="1" sz="1200" kern="1200">
              <a:solidFill>
                <a:schemeClr val="dk1"/>
              </a:solidFill>
              <a:latin typeface="+mn-lt"/>
              <a:ea typeface="+mn-ea"/>
              <a:cs typeface="+mn-cs"/>
            </a:defRPr>
          </a:lvl5pPr>
          <a:lvl6pPr marL="2286000" algn="l" defTabSz="914400" rtl="0" eaLnBrk="1" latinLnBrk="0" hangingPunct="1">
            <a:defRPr kumimoji="1" sz="1200" kern="1200">
              <a:solidFill>
                <a:schemeClr val="dk1"/>
              </a:solidFill>
              <a:latin typeface="+mn-lt"/>
              <a:ea typeface="+mn-ea"/>
              <a:cs typeface="+mn-cs"/>
            </a:defRPr>
          </a:lvl6pPr>
          <a:lvl7pPr marL="2743200" algn="l" defTabSz="914400" rtl="0" eaLnBrk="1" latinLnBrk="0" hangingPunct="1">
            <a:defRPr kumimoji="1" sz="1200" kern="1200">
              <a:solidFill>
                <a:schemeClr val="dk1"/>
              </a:solidFill>
              <a:latin typeface="+mn-lt"/>
              <a:ea typeface="+mn-ea"/>
              <a:cs typeface="+mn-cs"/>
            </a:defRPr>
          </a:lvl7pPr>
          <a:lvl8pPr marL="3200400" algn="l" defTabSz="914400" rtl="0" eaLnBrk="1" latinLnBrk="0" hangingPunct="1">
            <a:defRPr kumimoji="1" sz="1200" kern="1200">
              <a:solidFill>
                <a:schemeClr val="dk1"/>
              </a:solidFill>
              <a:latin typeface="+mn-lt"/>
              <a:ea typeface="+mn-ea"/>
              <a:cs typeface="+mn-cs"/>
            </a:defRPr>
          </a:lvl8pPr>
          <a:lvl9pPr marL="3657600" algn="l" defTabSz="914400" rtl="0" eaLnBrk="1" latinLnBrk="0" hangingPunct="1">
            <a:defRPr kumimoji="1" sz="1200" kern="1200">
              <a:solidFill>
                <a:schemeClr val="dk1"/>
              </a:solidFill>
              <a:latin typeface="+mn-lt"/>
              <a:ea typeface="+mn-ea"/>
              <a:cs typeface="+mn-cs"/>
            </a:defRPr>
          </a:lvl9pPr>
        </a:lstStyle>
        <a:p>
          <a:r>
            <a:rPr kumimoji="1" lang="ja-JP" altLang="en-US" sz="1200">
              <a:solidFill>
                <a:srgbClr val="FF0000"/>
              </a:solidFill>
              <a:latin typeface="Meiryo UI" panose="020B0604030504040204" pitchFamily="50" charset="-128"/>
              <a:ea typeface="Meiryo UI" panose="020B0604030504040204" pitchFamily="50" charset="-128"/>
            </a:rPr>
            <a:t>②</a:t>
          </a:r>
        </a:p>
      </xdr:txBody>
    </xdr:sp>
    <xdr:clientData/>
  </xdr:twoCellAnchor>
  <xdr:twoCellAnchor editAs="oneCell">
    <xdr:from>
      <xdr:col>0</xdr:col>
      <xdr:colOff>223108</xdr:colOff>
      <xdr:row>47</xdr:row>
      <xdr:rowOff>246794</xdr:rowOff>
    </xdr:from>
    <xdr:to>
      <xdr:col>11</xdr:col>
      <xdr:colOff>300337</xdr:colOff>
      <xdr:row>51</xdr:row>
      <xdr:rowOff>234559</xdr:rowOff>
    </xdr:to>
    <xdr:pic>
      <xdr:nvPicPr>
        <xdr:cNvPr id="18" name="図 17">
          <a:extLst>
            <a:ext uri="{FF2B5EF4-FFF2-40B4-BE49-F238E27FC236}">
              <a16:creationId xmlns:a16="http://schemas.microsoft.com/office/drawing/2014/main" id="{B324A808-FCF0-41E9-9498-0CDDB477FEF6}"/>
            </a:ext>
          </a:extLst>
        </xdr:cNvPr>
        <xdr:cNvPicPr>
          <a:picLocks noChangeAspect="1"/>
        </xdr:cNvPicPr>
      </xdr:nvPicPr>
      <xdr:blipFill>
        <a:blip xmlns:r="http://schemas.openxmlformats.org/officeDocument/2006/relationships" r:embed="rId7"/>
        <a:stretch>
          <a:fillRect/>
        </a:stretch>
      </xdr:blipFill>
      <xdr:spPr>
        <a:xfrm>
          <a:off x="223108" y="12467369"/>
          <a:ext cx="7744854" cy="1054565"/>
        </a:xfrm>
        <a:prstGeom prst="rect">
          <a:avLst/>
        </a:prstGeom>
      </xdr:spPr>
    </xdr:pic>
    <xdr:clientData/>
  </xdr:twoCellAnchor>
  <xdr:twoCellAnchor>
    <xdr:from>
      <xdr:col>6</xdr:col>
      <xdr:colOff>573676</xdr:colOff>
      <xdr:row>48</xdr:row>
      <xdr:rowOff>10449</xdr:rowOff>
    </xdr:from>
    <xdr:to>
      <xdr:col>7</xdr:col>
      <xdr:colOff>414926</xdr:colOff>
      <xdr:row>49</xdr:row>
      <xdr:rowOff>7772</xdr:rowOff>
    </xdr:to>
    <xdr:sp macro="" textlink="">
      <xdr:nvSpPr>
        <xdr:cNvPr id="19" name="正方形/長方形 18">
          <a:extLst>
            <a:ext uri="{FF2B5EF4-FFF2-40B4-BE49-F238E27FC236}">
              <a16:creationId xmlns:a16="http://schemas.microsoft.com/office/drawing/2014/main" id="{74E9C84C-DEA7-4AC4-BF33-0F4DDAED9C7A}"/>
            </a:ext>
          </a:extLst>
        </xdr:cNvPr>
        <xdr:cNvSpPr/>
      </xdr:nvSpPr>
      <xdr:spPr>
        <a:xfrm>
          <a:off x="4812301" y="12497724"/>
          <a:ext cx="527050" cy="26402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algn="l" rtl="0" fontAlgn="base">
            <a:spcBef>
              <a:spcPct val="0"/>
            </a:spcBef>
            <a:spcAft>
              <a:spcPct val="0"/>
            </a:spcAft>
            <a:defRPr kumimoji="1" sz="1200" kern="1200">
              <a:solidFill>
                <a:schemeClr val="lt1"/>
              </a:solidFill>
              <a:latin typeface="+mn-lt"/>
              <a:ea typeface="+mn-ea"/>
              <a:cs typeface="+mn-cs"/>
            </a:defRPr>
          </a:lvl1pPr>
          <a:lvl2pPr marL="457200" algn="l" rtl="0" fontAlgn="base">
            <a:spcBef>
              <a:spcPct val="0"/>
            </a:spcBef>
            <a:spcAft>
              <a:spcPct val="0"/>
            </a:spcAft>
            <a:defRPr kumimoji="1" sz="1200" kern="1200">
              <a:solidFill>
                <a:schemeClr val="lt1"/>
              </a:solidFill>
              <a:latin typeface="+mn-lt"/>
              <a:ea typeface="+mn-ea"/>
              <a:cs typeface="+mn-cs"/>
            </a:defRPr>
          </a:lvl2pPr>
          <a:lvl3pPr marL="914400" algn="l" rtl="0" fontAlgn="base">
            <a:spcBef>
              <a:spcPct val="0"/>
            </a:spcBef>
            <a:spcAft>
              <a:spcPct val="0"/>
            </a:spcAft>
            <a:defRPr kumimoji="1" sz="1200" kern="1200">
              <a:solidFill>
                <a:schemeClr val="lt1"/>
              </a:solidFill>
              <a:latin typeface="+mn-lt"/>
              <a:ea typeface="+mn-ea"/>
              <a:cs typeface="+mn-cs"/>
            </a:defRPr>
          </a:lvl3pPr>
          <a:lvl4pPr marL="1371600" algn="l" rtl="0" fontAlgn="base">
            <a:spcBef>
              <a:spcPct val="0"/>
            </a:spcBef>
            <a:spcAft>
              <a:spcPct val="0"/>
            </a:spcAft>
            <a:defRPr kumimoji="1" sz="1200" kern="1200">
              <a:solidFill>
                <a:schemeClr val="lt1"/>
              </a:solidFill>
              <a:latin typeface="+mn-lt"/>
              <a:ea typeface="+mn-ea"/>
              <a:cs typeface="+mn-cs"/>
            </a:defRPr>
          </a:lvl4pPr>
          <a:lvl5pPr marL="1828800" algn="l" rtl="0" fontAlgn="base">
            <a:spcBef>
              <a:spcPct val="0"/>
            </a:spcBef>
            <a:spcAft>
              <a:spcPct val="0"/>
            </a:spcAft>
            <a:defRPr kumimoji="1" sz="1200" kern="1200">
              <a:solidFill>
                <a:schemeClr val="lt1"/>
              </a:solidFill>
              <a:latin typeface="+mn-lt"/>
              <a:ea typeface="+mn-ea"/>
              <a:cs typeface="+mn-cs"/>
            </a:defRPr>
          </a:lvl5pPr>
          <a:lvl6pPr marL="2286000" algn="l" defTabSz="914400" rtl="0" eaLnBrk="1" latinLnBrk="0" hangingPunct="1">
            <a:defRPr kumimoji="1" sz="1200" kern="1200">
              <a:solidFill>
                <a:schemeClr val="lt1"/>
              </a:solidFill>
              <a:latin typeface="+mn-lt"/>
              <a:ea typeface="+mn-ea"/>
              <a:cs typeface="+mn-cs"/>
            </a:defRPr>
          </a:lvl6pPr>
          <a:lvl7pPr marL="2743200" algn="l" defTabSz="914400" rtl="0" eaLnBrk="1" latinLnBrk="0" hangingPunct="1">
            <a:defRPr kumimoji="1" sz="1200" kern="1200">
              <a:solidFill>
                <a:schemeClr val="lt1"/>
              </a:solidFill>
              <a:latin typeface="+mn-lt"/>
              <a:ea typeface="+mn-ea"/>
              <a:cs typeface="+mn-cs"/>
            </a:defRPr>
          </a:lvl7pPr>
          <a:lvl8pPr marL="3200400" algn="l" defTabSz="914400" rtl="0" eaLnBrk="1" latinLnBrk="0" hangingPunct="1">
            <a:defRPr kumimoji="1" sz="1200" kern="1200">
              <a:solidFill>
                <a:schemeClr val="lt1"/>
              </a:solidFill>
              <a:latin typeface="+mn-lt"/>
              <a:ea typeface="+mn-ea"/>
              <a:cs typeface="+mn-cs"/>
            </a:defRPr>
          </a:lvl8pPr>
          <a:lvl9pPr marL="3657600" algn="l" defTabSz="914400" rtl="0" eaLnBrk="1" latinLnBrk="0" hangingPunct="1">
            <a:defRPr kumimoji="1" sz="1200" kern="1200">
              <a:solidFill>
                <a:schemeClr val="lt1"/>
              </a:solidFill>
              <a:latin typeface="+mn-lt"/>
              <a:ea typeface="+mn-ea"/>
              <a:cs typeface="+mn-cs"/>
            </a:defRPr>
          </a:lvl9pPr>
        </a:lstStyle>
        <a:p>
          <a:pPr algn="l"/>
          <a:endParaRPr kumimoji="1" lang="ja-JP" altLang="en-US" sz="1100"/>
        </a:p>
      </xdr:txBody>
    </xdr:sp>
    <xdr:clientData/>
  </xdr:twoCellAnchor>
  <xdr:twoCellAnchor>
    <xdr:from>
      <xdr:col>3</xdr:col>
      <xdr:colOff>42341</xdr:colOff>
      <xdr:row>49</xdr:row>
      <xdr:rowOff>108331</xdr:rowOff>
    </xdr:from>
    <xdr:to>
      <xdr:col>3</xdr:col>
      <xdr:colOff>492848</xdr:colOff>
      <xdr:row>51</xdr:row>
      <xdr:rowOff>89665</xdr:rowOff>
    </xdr:to>
    <xdr:sp macro="" textlink="">
      <xdr:nvSpPr>
        <xdr:cNvPr id="20" name="テキスト ボックス 4">
          <a:extLst>
            <a:ext uri="{FF2B5EF4-FFF2-40B4-BE49-F238E27FC236}">
              <a16:creationId xmlns:a16="http://schemas.microsoft.com/office/drawing/2014/main" id="{A5B8D8FD-72CE-494F-93DD-C85594ACB86C}"/>
            </a:ext>
          </a:extLst>
        </xdr:cNvPr>
        <xdr:cNvSpPr txBox="1"/>
      </xdr:nvSpPr>
      <xdr:spPr>
        <a:xfrm>
          <a:off x="2223566" y="12862306"/>
          <a:ext cx="450507" cy="514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algn="l" rtl="0" fontAlgn="base">
            <a:spcBef>
              <a:spcPct val="0"/>
            </a:spcBef>
            <a:spcAft>
              <a:spcPct val="0"/>
            </a:spcAft>
            <a:defRPr kumimoji="1" sz="1200" kern="1200">
              <a:solidFill>
                <a:schemeClr val="dk1"/>
              </a:solidFill>
              <a:latin typeface="+mn-lt"/>
              <a:ea typeface="+mn-ea"/>
              <a:cs typeface="+mn-cs"/>
            </a:defRPr>
          </a:lvl1pPr>
          <a:lvl2pPr marL="457200" algn="l" rtl="0" fontAlgn="base">
            <a:spcBef>
              <a:spcPct val="0"/>
            </a:spcBef>
            <a:spcAft>
              <a:spcPct val="0"/>
            </a:spcAft>
            <a:defRPr kumimoji="1" sz="1200" kern="1200">
              <a:solidFill>
                <a:schemeClr val="dk1"/>
              </a:solidFill>
              <a:latin typeface="+mn-lt"/>
              <a:ea typeface="+mn-ea"/>
              <a:cs typeface="+mn-cs"/>
            </a:defRPr>
          </a:lvl2pPr>
          <a:lvl3pPr marL="914400" algn="l" rtl="0" fontAlgn="base">
            <a:spcBef>
              <a:spcPct val="0"/>
            </a:spcBef>
            <a:spcAft>
              <a:spcPct val="0"/>
            </a:spcAft>
            <a:defRPr kumimoji="1" sz="1200" kern="1200">
              <a:solidFill>
                <a:schemeClr val="dk1"/>
              </a:solidFill>
              <a:latin typeface="+mn-lt"/>
              <a:ea typeface="+mn-ea"/>
              <a:cs typeface="+mn-cs"/>
            </a:defRPr>
          </a:lvl3pPr>
          <a:lvl4pPr marL="1371600" algn="l" rtl="0" fontAlgn="base">
            <a:spcBef>
              <a:spcPct val="0"/>
            </a:spcBef>
            <a:spcAft>
              <a:spcPct val="0"/>
            </a:spcAft>
            <a:defRPr kumimoji="1" sz="1200" kern="1200">
              <a:solidFill>
                <a:schemeClr val="dk1"/>
              </a:solidFill>
              <a:latin typeface="+mn-lt"/>
              <a:ea typeface="+mn-ea"/>
              <a:cs typeface="+mn-cs"/>
            </a:defRPr>
          </a:lvl4pPr>
          <a:lvl5pPr marL="1828800" algn="l" rtl="0" fontAlgn="base">
            <a:spcBef>
              <a:spcPct val="0"/>
            </a:spcBef>
            <a:spcAft>
              <a:spcPct val="0"/>
            </a:spcAft>
            <a:defRPr kumimoji="1" sz="1200" kern="1200">
              <a:solidFill>
                <a:schemeClr val="dk1"/>
              </a:solidFill>
              <a:latin typeface="+mn-lt"/>
              <a:ea typeface="+mn-ea"/>
              <a:cs typeface="+mn-cs"/>
            </a:defRPr>
          </a:lvl5pPr>
          <a:lvl6pPr marL="2286000" algn="l" defTabSz="914400" rtl="0" eaLnBrk="1" latinLnBrk="0" hangingPunct="1">
            <a:defRPr kumimoji="1" sz="1200" kern="1200">
              <a:solidFill>
                <a:schemeClr val="dk1"/>
              </a:solidFill>
              <a:latin typeface="+mn-lt"/>
              <a:ea typeface="+mn-ea"/>
              <a:cs typeface="+mn-cs"/>
            </a:defRPr>
          </a:lvl6pPr>
          <a:lvl7pPr marL="2743200" algn="l" defTabSz="914400" rtl="0" eaLnBrk="1" latinLnBrk="0" hangingPunct="1">
            <a:defRPr kumimoji="1" sz="1200" kern="1200">
              <a:solidFill>
                <a:schemeClr val="dk1"/>
              </a:solidFill>
              <a:latin typeface="+mn-lt"/>
              <a:ea typeface="+mn-ea"/>
              <a:cs typeface="+mn-cs"/>
            </a:defRPr>
          </a:lvl7pPr>
          <a:lvl8pPr marL="3200400" algn="l" defTabSz="914400" rtl="0" eaLnBrk="1" latinLnBrk="0" hangingPunct="1">
            <a:defRPr kumimoji="1" sz="1200" kern="1200">
              <a:solidFill>
                <a:schemeClr val="dk1"/>
              </a:solidFill>
              <a:latin typeface="+mn-lt"/>
              <a:ea typeface="+mn-ea"/>
              <a:cs typeface="+mn-cs"/>
            </a:defRPr>
          </a:lvl8pPr>
          <a:lvl9pPr marL="3657600" algn="l" defTabSz="914400" rtl="0" eaLnBrk="1" latinLnBrk="0" hangingPunct="1">
            <a:defRPr kumimoji="1" sz="1200" kern="1200">
              <a:solidFill>
                <a:schemeClr val="dk1"/>
              </a:solidFill>
              <a:latin typeface="+mn-lt"/>
              <a:ea typeface="+mn-ea"/>
              <a:cs typeface="+mn-cs"/>
            </a:defRPr>
          </a:lvl9pPr>
        </a:lstStyle>
        <a:p>
          <a:r>
            <a:rPr lang="ja-JP" altLang="en-US" sz="1200">
              <a:solidFill>
                <a:srgbClr val="FF0000"/>
              </a:solidFill>
              <a:latin typeface="Meiryo UI" panose="020B0604030504040204" pitchFamily="50" charset="-128"/>
              <a:ea typeface="Meiryo UI" panose="020B0604030504040204" pitchFamily="50" charset="-128"/>
            </a:rPr>
            <a:t>③</a:t>
          </a:r>
          <a:endParaRPr kumimoji="1" lang="ja-JP" altLang="en-US"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xdr:col>
      <xdr:colOff>431650</xdr:colOff>
      <xdr:row>50</xdr:row>
      <xdr:rowOff>118264</xdr:rowOff>
    </xdr:from>
    <xdr:to>
      <xdr:col>3</xdr:col>
      <xdr:colOff>239707</xdr:colOff>
      <xdr:row>51</xdr:row>
      <xdr:rowOff>115587</xdr:rowOff>
    </xdr:to>
    <xdr:sp macro="" textlink="">
      <xdr:nvSpPr>
        <xdr:cNvPr id="21" name="正方形/長方形 20">
          <a:extLst>
            <a:ext uri="{FF2B5EF4-FFF2-40B4-BE49-F238E27FC236}">
              <a16:creationId xmlns:a16="http://schemas.microsoft.com/office/drawing/2014/main" id="{BA9D4F93-A297-451B-8285-7324D98B60D1}"/>
            </a:ext>
          </a:extLst>
        </xdr:cNvPr>
        <xdr:cNvSpPr/>
      </xdr:nvSpPr>
      <xdr:spPr>
        <a:xfrm>
          <a:off x="1241275" y="13138939"/>
          <a:ext cx="1179657" cy="26402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algn="l" rtl="0" fontAlgn="base">
            <a:spcBef>
              <a:spcPct val="0"/>
            </a:spcBef>
            <a:spcAft>
              <a:spcPct val="0"/>
            </a:spcAft>
            <a:defRPr kumimoji="1" sz="1200" kern="1200">
              <a:solidFill>
                <a:schemeClr val="lt1"/>
              </a:solidFill>
              <a:latin typeface="+mn-lt"/>
              <a:ea typeface="+mn-ea"/>
              <a:cs typeface="+mn-cs"/>
            </a:defRPr>
          </a:lvl1pPr>
          <a:lvl2pPr marL="457200" algn="l" rtl="0" fontAlgn="base">
            <a:spcBef>
              <a:spcPct val="0"/>
            </a:spcBef>
            <a:spcAft>
              <a:spcPct val="0"/>
            </a:spcAft>
            <a:defRPr kumimoji="1" sz="1200" kern="1200">
              <a:solidFill>
                <a:schemeClr val="lt1"/>
              </a:solidFill>
              <a:latin typeface="+mn-lt"/>
              <a:ea typeface="+mn-ea"/>
              <a:cs typeface="+mn-cs"/>
            </a:defRPr>
          </a:lvl2pPr>
          <a:lvl3pPr marL="914400" algn="l" rtl="0" fontAlgn="base">
            <a:spcBef>
              <a:spcPct val="0"/>
            </a:spcBef>
            <a:spcAft>
              <a:spcPct val="0"/>
            </a:spcAft>
            <a:defRPr kumimoji="1" sz="1200" kern="1200">
              <a:solidFill>
                <a:schemeClr val="lt1"/>
              </a:solidFill>
              <a:latin typeface="+mn-lt"/>
              <a:ea typeface="+mn-ea"/>
              <a:cs typeface="+mn-cs"/>
            </a:defRPr>
          </a:lvl3pPr>
          <a:lvl4pPr marL="1371600" algn="l" rtl="0" fontAlgn="base">
            <a:spcBef>
              <a:spcPct val="0"/>
            </a:spcBef>
            <a:spcAft>
              <a:spcPct val="0"/>
            </a:spcAft>
            <a:defRPr kumimoji="1" sz="1200" kern="1200">
              <a:solidFill>
                <a:schemeClr val="lt1"/>
              </a:solidFill>
              <a:latin typeface="+mn-lt"/>
              <a:ea typeface="+mn-ea"/>
              <a:cs typeface="+mn-cs"/>
            </a:defRPr>
          </a:lvl4pPr>
          <a:lvl5pPr marL="1828800" algn="l" rtl="0" fontAlgn="base">
            <a:spcBef>
              <a:spcPct val="0"/>
            </a:spcBef>
            <a:spcAft>
              <a:spcPct val="0"/>
            </a:spcAft>
            <a:defRPr kumimoji="1" sz="1200" kern="1200">
              <a:solidFill>
                <a:schemeClr val="lt1"/>
              </a:solidFill>
              <a:latin typeface="+mn-lt"/>
              <a:ea typeface="+mn-ea"/>
              <a:cs typeface="+mn-cs"/>
            </a:defRPr>
          </a:lvl5pPr>
          <a:lvl6pPr marL="2286000" algn="l" defTabSz="914400" rtl="0" eaLnBrk="1" latinLnBrk="0" hangingPunct="1">
            <a:defRPr kumimoji="1" sz="1200" kern="1200">
              <a:solidFill>
                <a:schemeClr val="lt1"/>
              </a:solidFill>
              <a:latin typeface="+mn-lt"/>
              <a:ea typeface="+mn-ea"/>
              <a:cs typeface="+mn-cs"/>
            </a:defRPr>
          </a:lvl6pPr>
          <a:lvl7pPr marL="2743200" algn="l" defTabSz="914400" rtl="0" eaLnBrk="1" latinLnBrk="0" hangingPunct="1">
            <a:defRPr kumimoji="1" sz="1200" kern="1200">
              <a:solidFill>
                <a:schemeClr val="lt1"/>
              </a:solidFill>
              <a:latin typeface="+mn-lt"/>
              <a:ea typeface="+mn-ea"/>
              <a:cs typeface="+mn-cs"/>
            </a:defRPr>
          </a:lvl7pPr>
          <a:lvl8pPr marL="3200400" algn="l" defTabSz="914400" rtl="0" eaLnBrk="1" latinLnBrk="0" hangingPunct="1">
            <a:defRPr kumimoji="1" sz="1200" kern="1200">
              <a:solidFill>
                <a:schemeClr val="lt1"/>
              </a:solidFill>
              <a:latin typeface="+mn-lt"/>
              <a:ea typeface="+mn-ea"/>
              <a:cs typeface="+mn-cs"/>
            </a:defRPr>
          </a:lvl8pPr>
          <a:lvl9pPr marL="3657600" algn="l" defTabSz="914400" rtl="0" eaLnBrk="1" latinLnBrk="0" hangingPunct="1">
            <a:defRPr kumimoji="1" sz="1200" kern="1200">
              <a:solidFill>
                <a:schemeClr val="lt1"/>
              </a:solidFill>
              <a:latin typeface="+mn-lt"/>
              <a:ea typeface="+mn-ea"/>
              <a:cs typeface="+mn-cs"/>
            </a:defRPr>
          </a:lvl9pPr>
        </a:lstStyle>
        <a:p>
          <a:pPr algn="l"/>
          <a:endParaRPr kumimoji="1" lang="ja-JP" altLang="en-US" sz="1100"/>
        </a:p>
      </xdr:txBody>
    </xdr:sp>
    <xdr:clientData/>
  </xdr:twoCellAnchor>
  <xdr:twoCellAnchor editAs="oneCell">
    <xdr:from>
      <xdr:col>0</xdr:col>
      <xdr:colOff>274595</xdr:colOff>
      <xdr:row>52</xdr:row>
      <xdr:rowOff>51486</xdr:rowOff>
    </xdr:from>
    <xdr:to>
      <xdr:col>10</xdr:col>
      <xdr:colOff>379872</xdr:colOff>
      <xdr:row>69</xdr:row>
      <xdr:rowOff>69589</xdr:rowOff>
    </xdr:to>
    <xdr:pic>
      <xdr:nvPicPr>
        <xdr:cNvPr id="22" name="図 21">
          <a:extLst>
            <a:ext uri="{FF2B5EF4-FFF2-40B4-BE49-F238E27FC236}">
              <a16:creationId xmlns:a16="http://schemas.microsoft.com/office/drawing/2014/main" id="{7CA968EE-AF80-4FC1-8514-DB702A3AD371}"/>
            </a:ext>
          </a:extLst>
        </xdr:cNvPr>
        <xdr:cNvPicPr>
          <a:picLocks noChangeAspect="1"/>
        </xdr:cNvPicPr>
      </xdr:nvPicPr>
      <xdr:blipFill>
        <a:blip xmlns:r="http://schemas.openxmlformats.org/officeDocument/2006/relationships" r:embed="rId8"/>
        <a:stretch>
          <a:fillRect/>
        </a:stretch>
      </xdr:blipFill>
      <xdr:spPr>
        <a:xfrm>
          <a:off x="274595" y="13605561"/>
          <a:ext cx="7087102" cy="4552003"/>
        </a:xfrm>
        <a:prstGeom prst="rect">
          <a:avLst/>
        </a:prstGeom>
      </xdr:spPr>
    </xdr:pic>
    <xdr:clientData/>
  </xdr:twoCellAnchor>
  <xdr:twoCellAnchor>
    <xdr:from>
      <xdr:col>5</xdr:col>
      <xdr:colOff>186004</xdr:colOff>
      <xdr:row>54</xdr:row>
      <xdr:rowOff>135076</xdr:rowOff>
    </xdr:from>
    <xdr:to>
      <xdr:col>6</xdr:col>
      <xdr:colOff>27254</xdr:colOff>
      <xdr:row>56</xdr:row>
      <xdr:rowOff>116410</xdr:rowOff>
    </xdr:to>
    <xdr:sp macro="" textlink="">
      <xdr:nvSpPr>
        <xdr:cNvPr id="23" name="テキスト ボックス 4">
          <a:extLst>
            <a:ext uri="{FF2B5EF4-FFF2-40B4-BE49-F238E27FC236}">
              <a16:creationId xmlns:a16="http://schemas.microsoft.com/office/drawing/2014/main" id="{1B4F29AA-15BA-46D6-8994-415943EC9C88}"/>
            </a:ext>
          </a:extLst>
        </xdr:cNvPr>
        <xdr:cNvSpPr txBox="1"/>
      </xdr:nvSpPr>
      <xdr:spPr>
        <a:xfrm>
          <a:off x="3738829" y="14222551"/>
          <a:ext cx="527050" cy="514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algn="l" rtl="0" fontAlgn="base">
            <a:spcBef>
              <a:spcPct val="0"/>
            </a:spcBef>
            <a:spcAft>
              <a:spcPct val="0"/>
            </a:spcAft>
            <a:defRPr kumimoji="1" sz="1200" kern="1200">
              <a:solidFill>
                <a:schemeClr val="dk1"/>
              </a:solidFill>
              <a:latin typeface="+mn-lt"/>
              <a:ea typeface="+mn-ea"/>
              <a:cs typeface="+mn-cs"/>
            </a:defRPr>
          </a:lvl1pPr>
          <a:lvl2pPr marL="457200" algn="l" rtl="0" fontAlgn="base">
            <a:spcBef>
              <a:spcPct val="0"/>
            </a:spcBef>
            <a:spcAft>
              <a:spcPct val="0"/>
            </a:spcAft>
            <a:defRPr kumimoji="1" sz="1200" kern="1200">
              <a:solidFill>
                <a:schemeClr val="dk1"/>
              </a:solidFill>
              <a:latin typeface="+mn-lt"/>
              <a:ea typeface="+mn-ea"/>
              <a:cs typeface="+mn-cs"/>
            </a:defRPr>
          </a:lvl2pPr>
          <a:lvl3pPr marL="914400" algn="l" rtl="0" fontAlgn="base">
            <a:spcBef>
              <a:spcPct val="0"/>
            </a:spcBef>
            <a:spcAft>
              <a:spcPct val="0"/>
            </a:spcAft>
            <a:defRPr kumimoji="1" sz="1200" kern="1200">
              <a:solidFill>
                <a:schemeClr val="dk1"/>
              </a:solidFill>
              <a:latin typeface="+mn-lt"/>
              <a:ea typeface="+mn-ea"/>
              <a:cs typeface="+mn-cs"/>
            </a:defRPr>
          </a:lvl3pPr>
          <a:lvl4pPr marL="1371600" algn="l" rtl="0" fontAlgn="base">
            <a:spcBef>
              <a:spcPct val="0"/>
            </a:spcBef>
            <a:spcAft>
              <a:spcPct val="0"/>
            </a:spcAft>
            <a:defRPr kumimoji="1" sz="1200" kern="1200">
              <a:solidFill>
                <a:schemeClr val="dk1"/>
              </a:solidFill>
              <a:latin typeface="+mn-lt"/>
              <a:ea typeface="+mn-ea"/>
              <a:cs typeface="+mn-cs"/>
            </a:defRPr>
          </a:lvl4pPr>
          <a:lvl5pPr marL="1828800" algn="l" rtl="0" fontAlgn="base">
            <a:spcBef>
              <a:spcPct val="0"/>
            </a:spcBef>
            <a:spcAft>
              <a:spcPct val="0"/>
            </a:spcAft>
            <a:defRPr kumimoji="1" sz="1200" kern="1200">
              <a:solidFill>
                <a:schemeClr val="dk1"/>
              </a:solidFill>
              <a:latin typeface="+mn-lt"/>
              <a:ea typeface="+mn-ea"/>
              <a:cs typeface="+mn-cs"/>
            </a:defRPr>
          </a:lvl5pPr>
          <a:lvl6pPr marL="2286000" algn="l" defTabSz="914400" rtl="0" eaLnBrk="1" latinLnBrk="0" hangingPunct="1">
            <a:defRPr kumimoji="1" sz="1200" kern="1200">
              <a:solidFill>
                <a:schemeClr val="dk1"/>
              </a:solidFill>
              <a:latin typeface="+mn-lt"/>
              <a:ea typeface="+mn-ea"/>
              <a:cs typeface="+mn-cs"/>
            </a:defRPr>
          </a:lvl6pPr>
          <a:lvl7pPr marL="2743200" algn="l" defTabSz="914400" rtl="0" eaLnBrk="1" latinLnBrk="0" hangingPunct="1">
            <a:defRPr kumimoji="1" sz="1200" kern="1200">
              <a:solidFill>
                <a:schemeClr val="dk1"/>
              </a:solidFill>
              <a:latin typeface="+mn-lt"/>
              <a:ea typeface="+mn-ea"/>
              <a:cs typeface="+mn-cs"/>
            </a:defRPr>
          </a:lvl7pPr>
          <a:lvl8pPr marL="3200400" algn="l" defTabSz="914400" rtl="0" eaLnBrk="1" latinLnBrk="0" hangingPunct="1">
            <a:defRPr kumimoji="1" sz="1200" kern="1200">
              <a:solidFill>
                <a:schemeClr val="dk1"/>
              </a:solidFill>
              <a:latin typeface="+mn-lt"/>
              <a:ea typeface="+mn-ea"/>
              <a:cs typeface="+mn-cs"/>
            </a:defRPr>
          </a:lvl8pPr>
          <a:lvl9pPr marL="3657600" algn="l" defTabSz="914400" rtl="0" eaLnBrk="1" latinLnBrk="0" hangingPunct="1">
            <a:defRPr kumimoji="1" sz="1200" kern="1200">
              <a:solidFill>
                <a:schemeClr val="dk1"/>
              </a:solidFill>
              <a:latin typeface="+mn-lt"/>
              <a:ea typeface="+mn-ea"/>
              <a:cs typeface="+mn-cs"/>
            </a:defRPr>
          </a:lvl9pPr>
        </a:lstStyle>
        <a:p>
          <a:r>
            <a:rPr kumimoji="1" lang="ja-JP" altLang="en-US" sz="1200">
              <a:solidFill>
                <a:srgbClr val="FF0000"/>
              </a:solidFill>
              <a:latin typeface="Meiryo UI" panose="020B0604030504040204" pitchFamily="50" charset="-128"/>
              <a:ea typeface="Meiryo UI" panose="020B0604030504040204" pitchFamily="50" charset="-128"/>
            </a:rPr>
            <a:t>④</a:t>
          </a:r>
        </a:p>
      </xdr:txBody>
    </xdr:sp>
    <xdr:clientData/>
  </xdr:twoCellAnchor>
  <xdr:twoCellAnchor>
    <xdr:from>
      <xdr:col>0</xdr:col>
      <xdr:colOff>299108</xdr:colOff>
      <xdr:row>57</xdr:row>
      <xdr:rowOff>36529</xdr:rowOff>
    </xdr:from>
    <xdr:to>
      <xdr:col>2</xdr:col>
      <xdr:colOff>112620</xdr:colOff>
      <xdr:row>58</xdr:row>
      <xdr:rowOff>33853</xdr:rowOff>
    </xdr:to>
    <xdr:sp macro="" textlink="">
      <xdr:nvSpPr>
        <xdr:cNvPr id="24" name="正方形/長方形 23">
          <a:extLst>
            <a:ext uri="{FF2B5EF4-FFF2-40B4-BE49-F238E27FC236}">
              <a16:creationId xmlns:a16="http://schemas.microsoft.com/office/drawing/2014/main" id="{3D6D6F7B-B143-480F-9F66-10C953B596CB}"/>
            </a:ext>
          </a:extLst>
        </xdr:cNvPr>
        <xdr:cNvSpPr/>
      </xdr:nvSpPr>
      <xdr:spPr>
        <a:xfrm>
          <a:off x="299108" y="14924104"/>
          <a:ext cx="1308937" cy="26402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algn="l" rtl="0" fontAlgn="base">
            <a:spcBef>
              <a:spcPct val="0"/>
            </a:spcBef>
            <a:spcAft>
              <a:spcPct val="0"/>
            </a:spcAft>
            <a:defRPr kumimoji="1" sz="1200" kern="1200">
              <a:solidFill>
                <a:schemeClr val="lt1"/>
              </a:solidFill>
              <a:latin typeface="+mn-lt"/>
              <a:ea typeface="+mn-ea"/>
              <a:cs typeface="+mn-cs"/>
            </a:defRPr>
          </a:lvl1pPr>
          <a:lvl2pPr marL="457200" algn="l" rtl="0" fontAlgn="base">
            <a:spcBef>
              <a:spcPct val="0"/>
            </a:spcBef>
            <a:spcAft>
              <a:spcPct val="0"/>
            </a:spcAft>
            <a:defRPr kumimoji="1" sz="1200" kern="1200">
              <a:solidFill>
                <a:schemeClr val="lt1"/>
              </a:solidFill>
              <a:latin typeface="+mn-lt"/>
              <a:ea typeface="+mn-ea"/>
              <a:cs typeface="+mn-cs"/>
            </a:defRPr>
          </a:lvl2pPr>
          <a:lvl3pPr marL="914400" algn="l" rtl="0" fontAlgn="base">
            <a:spcBef>
              <a:spcPct val="0"/>
            </a:spcBef>
            <a:spcAft>
              <a:spcPct val="0"/>
            </a:spcAft>
            <a:defRPr kumimoji="1" sz="1200" kern="1200">
              <a:solidFill>
                <a:schemeClr val="lt1"/>
              </a:solidFill>
              <a:latin typeface="+mn-lt"/>
              <a:ea typeface="+mn-ea"/>
              <a:cs typeface="+mn-cs"/>
            </a:defRPr>
          </a:lvl3pPr>
          <a:lvl4pPr marL="1371600" algn="l" rtl="0" fontAlgn="base">
            <a:spcBef>
              <a:spcPct val="0"/>
            </a:spcBef>
            <a:spcAft>
              <a:spcPct val="0"/>
            </a:spcAft>
            <a:defRPr kumimoji="1" sz="1200" kern="1200">
              <a:solidFill>
                <a:schemeClr val="lt1"/>
              </a:solidFill>
              <a:latin typeface="+mn-lt"/>
              <a:ea typeface="+mn-ea"/>
              <a:cs typeface="+mn-cs"/>
            </a:defRPr>
          </a:lvl4pPr>
          <a:lvl5pPr marL="1828800" algn="l" rtl="0" fontAlgn="base">
            <a:spcBef>
              <a:spcPct val="0"/>
            </a:spcBef>
            <a:spcAft>
              <a:spcPct val="0"/>
            </a:spcAft>
            <a:defRPr kumimoji="1" sz="1200" kern="1200">
              <a:solidFill>
                <a:schemeClr val="lt1"/>
              </a:solidFill>
              <a:latin typeface="+mn-lt"/>
              <a:ea typeface="+mn-ea"/>
              <a:cs typeface="+mn-cs"/>
            </a:defRPr>
          </a:lvl5pPr>
          <a:lvl6pPr marL="2286000" algn="l" defTabSz="914400" rtl="0" eaLnBrk="1" latinLnBrk="0" hangingPunct="1">
            <a:defRPr kumimoji="1" sz="1200" kern="1200">
              <a:solidFill>
                <a:schemeClr val="lt1"/>
              </a:solidFill>
              <a:latin typeface="+mn-lt"/>
              <a:ea typeface="+mn-ea"/>
              <a:cs typeface="+mn-cs"/>
            </a:defRPr>
          </a:lvl6pPr>
          <a:lvl7pPr marL="2743200" algn="l" defTabSz="914400" rtl="0" eaLnBrk="1" latinLnBrk="0" hangingPunct="1">
            <a:defRPr kumimoji="1" sz="1200" kern="1200">
              <a:solidFill>
                <a:schemeClr val="lt1"/>
              </a:solidFill>
              <a:latin typeface="+mn-lt"/>
              <a:ea typeface="+mn-ea"/>
              <a:cs typeface="+mn-cs"/>
            </a:defRPr>
          </a:lvl7pPr>
          <a:lvl8pPr marL="3200400" algn="l" defTabSz="914400" rtl="0" eaLnBrk="1" latinLnBrk="0" hangingPunct="1">
            <a:defRPr kumimoji="1" sz="1200" kern="1200">
              <a:solidFill>
                <a:schemeClr val="lt1"/>
              </a:solidFill>
              <a:latin typeface="+mn-lt"/>
              <a:ea typeface="+mn-ea"/>
              <a:cs typeface="+mn-cs"/>
            </a:defRPr>
          </a:lvl8pPr>
          <a:lvl9pPr marL="3657600" algn="l" defTabSz="914400" rtl="0" eaLnBrk="1" latinLnBrk="0" hangingPunct="1">
            <a:defRPr kumimoji="1" sz="1200" kern="1200">
              <a:solidFill>
                <a:schemeClr val="lt1"/>
              </a:solidFill>
              <a:latin typeface="+mn-lt"/>
              <a:ea typeface="+mn-ea"/>
              <a:cs typeface="+mn-cs"/>
            </a:defRPr>
          </a:lvl9pPr>
        </a:lstStyle>
        <a:p>
          <a:pPr algn="l"/>
          <a:endParaRPr kumimoji="1" lang="ja-JP" altLang="en-US" sz="1100"/>
        </a:p>
      </xdr:txBody>
    </xdr:sp>
    <xdr:clientData/>
  </xdr:twoCellAnchor>
  <xdr:twoCellAnchor>
    <xdr:from>
      <xdr:col>2</xdr:col>
      <xdr:colOff>261118</xdr:colOff>
      <xdr:row>54</xdr:row>
      <xdr:rowOff>202542</xdr:rowOff>
    </xdr:from>
    <xdr:to>
      <xdr:col>5</xdr:col>
      <xdr:colOff>159736</xdr:colOff>
      <xdr:row>55</xdr:row>
      <xdr:rowOff>160067</xdr:rowOff>
    </xdr:to>
    <xdr:sp macro="" textlink="">
      <xdr:nvSpPr>
        <xdr:cNvPr id="25" name="正方形/長方形 24">
          <a:extLst>
            <a:ext uri="{FF2B5EF4-FFF2-40B4-BE49-F238E27FC236}">
              <a16:creationId xmlns:a16="http://schemas.microsoft.com/office/drawing/2014/main" id="{63BA5820-0E42-47B4-A0D9-61C8D2BAB588}"/>
            </a:ext>
          </a:extLst>
        </xdr:cNvPr>
        <xdr:cNvSpPr/>
      </xdr:nvSpPr>
      <xdr:spPr>
        <a:xfrm>
          <a:off x="1756543" y="14290017"/>
          <a:ext cx="1956018" cy="2242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algn="l" rtl="0" fontAlgn="base">
            <a:spcBef>
              <a:spcPct val="0"/>
            </a:spcBef>
            <a:spcAft>
              <a:spcPct val="0"/>
            </a:spcAft>
            <a:defRPr kumimoji="1" sz="1200" kern="1200">
              <a:solidFill>
                <a:schemeClr val="lt1"/>
              </a:solidFill>
              <a:latin typeface="+mn-lt"/>
              <a:ea typeface="+mn-ea"/>
              <a:cs typeface="+mn-cs"/>
            </a:defRPr>
          </a:lvl1pPr>
          <a:lvl2pPr marL="457200" algn="l" rtl="0" fontAlgn="base">
            <a:spcBef>
              <a:spcPct val="0"/>
            </a:spcBef>
            <a:spcAft>
              <a:spcPct val="0"/>
            </a:spcAft>
            <a:defRPr kumimoji="1" sz="1200" kern="1200">
              <a:solidFill>
                <a:schemeClr val="lt1"/>
              </a:solidFill>
              <a:latin typeface="+mn-lt"/>
              <a:ea typeface="+mn-ea"/>
              <a:cs typeface="+mn-cs"/>
            </a:defRPr>
          </a:lvl2pPr>
          <a:lvl3pPr marL="914400" algn="l" rtl="0" fontAlgn="base">
            <a:spcBef>
              <a:spcPct val="0"/>
            </a:spcBef>
            <a:spcAft>
              <a:spcPct val="0"/>
            </a:spcAft>
            <a:defRPr kumimoji="1" sz="1200" kern="1200">
              <a:solidFill>
                <a:schemeClr val="lt1"/>
              </a:solidFill>
              <a:latin typeface="+mn-lt"/>
              <a:ea typeface="+mn-ea"/>
              <a:cs typeface="+mn-cs"/>
            </a:defRPr>
          </a:lvl3pPr>
          <a:lvl4pPr marL="1371600" algn="l" rtl="0" fontAlgn="base">
            <a:spcBef>
              <a:spcPct val="0"/>
            </a:spcBef>
            <a:spcAft>
              <a:spcPct val="0"/>
            </a:spcAft>
            <a:defRPr kumimoji="1" sz="1200" kern="1200">
              <a:solidFill>
                <a:schemeClr val="lt1"/>
              </a:solidFill>
              <a:latin typeface="+mn-lt"/>
              <a:ea typeface="+mn-ea"/>
              <a:cs typeface="+mn-cs"/>
            </a:defRPr>
          </a:lvl4pPr>
          <a:lvl5pPr marL="1828800" algn="l" rtl="0" fontAlgn="base">
            <a:spcBef>
              <a:spcPct val="0"/>
            </a:spcBef>
            <a:spcAft>
              <a:spcPct val="0"/>
            </a:spcAft>
            <a:defRPr kumimoji="1" sz="1200" kern="1200">
              <a:solidFill>
                <a:schemeClr val="lt1"/>
              </a:solidFill>
              <a:latin typeface="+mn-lt"/>
              <a:ea typeface="+mn-ea"/>
              <a:cs typeface="+mn-cs"/>
            </a:defRPr>
          </a:lvl5pPr>
          <a:lvl6pPr marL="2286000" algn="l" defTabSz="914400" rtl="0" eaLnBrk="1" latinLnBrk="0" hangingPunct="1">
            <a:defRPr kumimoji="1" sz="1200" kern="1200">
              <a:solidFill>
                <a:schemeClr val="lt1"/>
              </a:solidFill>
              <a:latin typeface="+mn-lt"/>
              <a:ea typeface="+mn-ea"/>
              <a:cs typeface="+mn-cs"/>
            </a:defRPr>
          </a:lvl6pPr>
          <a:lvl7pPr marL="2743200" algn="l" defTabSz="914400" rtl="0" eaLnBrk="1" latinLnBrk="0" hangingPunct="1">
            <a:defRPr kumimoji="1" sz="1200" kern="1200">
              <a:solidFill>
                <a:schemeClr val="lt1"/>
              </a:solidFill>
              <a:latin typeface="+mn-lt"/>
              <a:ea typeface="+mn-ea"/>
              <a:cs typeface="+mn-cs"/>
            </a:defRPr>
          </a:lvl7pPr>
          <a:lvl8pPr marL="3200400" algn="l" defTabSz="914400" rtl="0" eaLnBrk="1" latinLnBrk="0" hangingPunct="1">
            <a:defRPr kumimoji="1" sz="1200" kern="1200">
              <a:solidFill>
                <a:schemeClr val="lt1"/>
              </a:solidFill>
              <a:latin typeface="+mn-lt"/>
              <a:ea typeface="+mn-ea"/>
              <a:cs typeface="+mn-cs"/>
            </a:defRPr>
          </a:lvl8pPr>
          <a:lvl9pPr marL="3657600" algn="l" defTabSz="914400" rtl="0" eaLnBrk="1" latinLnBrk="0" hangingPunct="1">
            <a:defRPr kumimoji="1" sz="1200" kern="1200">
              <a:solidFill>
                <a:schemeClr val="lt1"/>
              </a:solidFill>
              <a:latin typeface="+mn-lt"/>
              <a:ea typeface="+mn-ea"/>
              <a:cs typeface="+mn-cs"/>
            </a:defRPr>
          </a:lvl9pPr>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26</xdr:col>
      <xdr:colOff>108846</xdr:colOff>
      <xdr:row>0</xdr:row>
      <xdr:rowOff>0</xdr:rowOff>
    </xdr:from>
    <xdr:to>
      <xdr:col>35</xdr:col>
      <xdr:colOff>581640</xdr:colOff>
      <xdr:row>192</xdr:row>
      <xdr:rowOff>107510</xdr:rowOff>
    </xdr:to>
    <xdr:grpSp>
      <xdr:nvGrpSpPr>
        <xdr:cNvPr id="2" name="グループ化 1">
          <a:extLst>
            <a:ext uri="{FF2B5EF4-FFF2-40B4-BE49-F238E27FC236}">
              <a16:creationId xmlns:a16="http://schemas.microsoft.com/office/drawing/2014/main" id="{3CC90DE3-CA3C-403E-AA9F-1F7B9986ACE3}"/>
            </a:ext>
          </a:extLst>
        </xdr:cNvPr>
        <xdr:cNvGrpSpPr/>
      </xdr:nvGrpSpPr>
      <xdr:grpSpPr>
        <a:xfrm>
          <a:off x="9227633" y="0"/>
          <a:ext cx="5669522" cy="56585157"/>
          <a:chOff x="8416762" y="0"/>
          <a:chExt cx="5320166" cy="61607642"/>
        </a:xfrm>
      </xdr:grpSpPr>
      <xdr:grpSp>
        <xdr:nvGrpSpPr>
          <xdr:cNvPr id="3" name="グループ化 2">
            <a:extLst>
              <a:ext uri="{FF2B5EF4-FFF2-40B4-BE49-F238E27FC236}">
                <a16:creationId xmlns:a16="http://schemas.microsoft.com/office/drawing/2014/main" id="{8048AD7A-45AF-E55C-0360-C4A0436BBBFA}"/>
              </a:ext>
            </a:extLst>
          </xdr:cNvPr>
          <xdr:cNvGrpSpPr/>
        </xdr:nvGrpSpPr>
        <xdr:grpSpPr>
          <a:xfrm>
            <a:off x="8416762" y="0"/>
            <a:ext cx="5320166" cy="61607642"/>
            <a:chOff x="8391646" y="72342"/>
            <a:chExt cx="3571781" cy="41062152"/>
          </a:xfrm>
        </xdr:grpSpPr>
        <xdr:grpSp>
          <xdr:nvGrpSpPr>
            <xdr:cNvPr id="5" name="グループ化 4">
              <a:extLst>
                <a:ext uri="{FF2B5EF4-FFF2-40B4-BE49-F238E27FC236}">
                  <a16:creationId xmlns:a16="http://schemas.microsoft.com/office/drawing/2014/main" id="{7E3A46EA-C5CB-63F1-20E3-ABA10324FBEC}"/>
                </a:ext>
              </a:extLst>
            </xdr:cNvPr>
            <xdr:cNvGrpSpPr/>
          </xdr:nvGrpSpPr>
          <xdr:grpSpPr>
            <a:xfrm>
              <a:off x="8391646" y="72342"/>
              <a:ext cx="3571781" cy="41062152"/>
              <a:chOff x="8391646" y="72342"/>
              <a:chExt cx="3571781" cy="41062152"/>
            </a:xfrm>
          </xdr:grpSpPr>
          <xdr:grpSp>
            <xdr:nvGrpSpPr>
              <xdr:cNvPr id="7" name="グループ化 6">
                <a:extLst>
                  <a:ext uri="{FF2B5EF4-FFF2-40B4-BE49-F238E27FC236}">
                    <a16:creationId xmlns:a16="http://schemas.microsoft.com/office/drawing/2014/main" id="{8175A0DC-545B-827A-B2CE-19327C63F568}"/>
                  </a:ext>
                </a:extLst>
              </xdr:cNvPr>
              <xdr:cNvGrpSpPr/>
            </xdr:nvGrpSpPr>
            <xdr:grpSpPr>
              <a:xfrm>
                <a:off x="8391646" y="72342"/>
                <a:ext cx="3571781" cy="41062152"/>
                <a:chOff x="8391646" y="72342"/>
                <a:chExt cx="3571781" cy="41062152"/>
              </a:xfrm>
            </xdr:grpSpPr>
            <xdr:sp macro="" textlink="">
              <xdr:nvSpPr>
                <xdr:cNvPr id="9" name="線吹き出し 2 (枠付き) 19">
                  <a:extLst>
                    <a:ext uri="{FF2B5EF4-FFF2-40B4-BE49-F238E27FC236}">
                      <a16:creationId xmlns:a16="http://schemas.microsoft.com/office/drawing/2014/main" id="{8707F8AC-2188-D061-145D-39BCBFA4CC61}"/>
                    </a:ext>
                  </a:extLst>
                </xdr:cNvPr>
                <xdr:cNvSpPr/>
              </xdr:nvSpPr>
              <xdr:spPr>
                <a:xfrm>
                  <a:off x="8474669" y="9567015"/>
                  <a:ext cx="3164585" cy="978565"/>
                </a:xfrm>
                <a:prstGeom prst="borderCallout2">
                  <a:avLst>
                    <a:gd name="adj1" fmla="val 53291"/>
                    <a:gd name="adj2" fmla="val 413"/>
                    <a:gd name="adj3" fmla="val 53769"/>
                    <a:gd name="adj4" fmla="val -14351"/>
                    <a:gd name="adj5" fmla="val 112928"/>
                    <a:gd name="adj6" fmla="val -33387"/>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・持越金がある場合は、備考欄に使用予定を具体的に記入してください。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・持越金が当該年度交付金の３割を超え、かつ</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100</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万円以上である場合は、備考欄には「別紙のとおり」と記入し、別紙３の「持越金使用予定表」を作成してください。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0" name="線吹き出し 2 (枠付き) 19">
                  <a:extLst>
                    <a:ext uri="{FF2B5EF4-FFF2-40B4-BE49-F238E27FC236}">
                      <a16:creationId xmlns:a16="http://schemas.microsoft.com/office/drawing/2014/main" id="{39CAA0F4-4D30-6020-017A-4BE8B4B6AA30}"/>
                    </a:ext>
                  </a:extLst>
                </xdr:cNvPr>
                <xdr:cNvSpPr/>
              </xdr:nvSpPr>
              <xdr:spPr>
                <a:xfrm>
                  <a:off x="8440964" y="11951412"/>
                  <a:ext cx="3285016" cy="1417174"/>
                </a:xfrm>
                <a:prstGeom prst="borderCallout2">
                  <a:avLst>
                    <a:gd name="adj1" fmla="val 53291"/>
                    <a:gd name="adj2" fmla="val 413"/>
                    <a:gd name="adj3" fmla="val 54036"/>
                    <a:gd name="adj4" fmla="val -19902"/>
                    <a:gd name="adj5" fmla="val 182616"/>
                    <a:gd name="adj6" fmla="val -9123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「計画」欄：一部（オレンジ着色セル）を除き、活動計画書をもとに自動で作成されます。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オレンジ着色セルには、以下を入力してください。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計画した活動→「○」</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計画外の活動→「ー」</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1" name="線吹き出し 2 (枠付き) 19">
                  <a:extLst>
                    <a:ext uri="{FF2B5EF4-FFF2-40B4-BE49-F238E27FC236}">
                      <a16:creationId xmlns:a16="http://schemas.microsoft.com/office/drawing/2014/main" id="{FB6DF03B-ACBB-AC70-B461-DC02B5F43B61}"/>
                    </a:ext>
                  </a:extLst>
                </xdr:cNvPr>
                <xdr:cNvSpPr/>
              </xdr:nvSpPr>
              <xdr:spPr>
                <a:xfrm>
                  <a:off x="8443975" y="13451112"/>
                  <a:ext cx="3222795" cy="1245145"/>
                </a:xfrm>
                <a:prstGeom prst="borderCallout2">
                  <a:avLst>
                    <a:gd name="adj1" fmla="val 53291"/>
                    <a:gd name="adj2" fmla="val 413"/>
                    <a:gd name="adj3" fmla="val 53696"/>
                    <a:gd name="adj4" fmla="val -17716"/>
                    <a:gd name="adj5" fmla="val 95698"/>
                    <a:gd name="adj6" fmla="val -8437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「実施」欄：一部（オレンジ着色セル）を除き、活動記録をもとに自動で作成されます。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オレンジ着色セルには、以下を入力してください。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実施した活動→「○」</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実施できなかった活動、活動要件を満たせなかった活動→「</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対象外の活動→「ー」</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農地維持支払交付金の交付を受けずに活動を実施した場合も記入してください。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2" name="線吹き出し 2 (枠付き) 19">
                  <a:extLst>
                    <a:ext uri="{FF2B5EF4-FFF2-40B4-BE49-F238E27FC236}">
                      <a16:creationId xmlns:a16="http://schemas.microsoft.com/office/drawing/2014/main" id="{15091046-69C3-1FD7-0AFF-037B4C26C5B4}"/>
                    </a:ext>
                  </a:extLst>
                </xdr:cNvPr>
                <xdr:cNvSpPr/>
              </xdr:nvSpPr>
              <xdr:spPr>
                <a:xfrm>
                  <a:off x="8444708" y="14767874"/>
                  <a:ext cx="3271265" cy="1012806"/>
                </a:xfrm>
                <a:prstGeom prst="borderCallout2">
                  <a:avLst>
                    <a:gd name="adj1" fmla="val 53291"/>
                    <a:gd name="adj2" fmla="val 413"/>
                    <a:gd name="adj3" fmla="val 54810"/>
                    <a:gd name="adj4" fmla="val -19181"/>
                    <a:gd name="adj5" fmla="val -6684"/>
                    <a:gd name="adj6" fmla="val -6947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「備考」欄：「実施」欄に「</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」を記入した場合、未実施等となった理由を記入してください。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これまで「実施」欄に「○」を記入した場合に求めていた具体的な活動内容等の記入は不要としました。</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3" name="線吹き出し 2 (枠付き) 19">
                  <a:extLst>
                    <a:ext uri="{FF2B5EF4-FFF2-40B4-BE49-F238E27FC236}">
                      <a16:creationId xmlns:a16="http://schemas.microsoft.com/office/drawing/2014/main" id="{5599E4C0-CF50-FD4C-D2C0-ABADFE6CFA4E}"/>
                    </a:ext>
                  </a:extLst>
                </xdr:cNvPr>
                <xdr:cNvSpPr/>
              </xdr:nvSpPr>
              <xdr:spPr>
                <a:xfrm>
                  <a:off x="8428323" y="15856161"/>
                  <a:ext cx="3150646" cy="766789"/>
                </a:xfrm>
                <a:prstGeom prst="borderCallout2">
                  <a:avLst>
                    <a:gd name="adj1" fmla="val 53291"/>
                    <a:gd name="adj2" fmla="val 413"/>
                    <a:gd name="adj3" fmla="val 32770"/>
                    <a:gd name="adj4" fmla="val -17090"/>
                    <a:gd name="adj5" fmla="val -32722"/>
                    <a:gd name="adj6" fmla="val -39217"/>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研修は、５年間の活動期間で各１回実施します。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実施済みの場合　　　→「実施年度：令和○年」</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今後実施予定の場合→「実施予定年度：令和○年」</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と記入してください。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4" name="線吹き出し 2 (枠付き) 19">
                  <a:extLst>
                    <a:ext uri="{FF2B5EF4-FFF2-40B4-BE49-F238E27FC236}">
                      <a16:creationId xmlns:a16="http://schemas.microsoft.com/office/drawing/2014/main" id="{AFD7EA22-8861-CE7B-D8FC-C26831CD5378}"/>
                    </a:ext>
                  </a:extLst>
                </xdr:cNvPr>
                <xdr:cNvSpPr/>
              </xdr:nvSpPr>
              <xdr:spPr>
                <a:xfrm>
                  <a:off x="8456658" y="25414144"/>
                  <a:ext cx="3169935" cy="897443"/>
                </a:xfrm>
                <a:prstGeom prst="borderCallout2">
                  <a:avLst>
                    <a:gd name="adj1" fmla="val 53291"/>
                    <a:gd name="adj2" fmla="val 413"/>
                    <a:gd name="adj3" fmla="val 40417"/>
                    <a:gd name="adj4" fmla="val -19413"/>
                    <a:gd name="adj5" fmla="val 40211"/>
                    <a:gd name="adj6" fmla="val -10157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活動計画書で行を追加した場合は、同じ行数となるよう行を追加してください。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その場合、「活動項目」、「計画」、「実施」欄は自動入力されませんので、ご留意ください。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5" name="線吹き出し 2 (枠付き) 19">
                  <a:extLst>
                    <a:ext uri="{FF2B5EF4-FFF2-40B4-BE49-F238E27FC236}">
                      <a16:creationId xmlns:a16="http://schemas.microsoft.com/office/drawing/2014/main" id="{9C2D7CEB-F28B-BB9B-2D15-9EFFFCEE4D80}"/>
                    </a:ext>
                  </a:extLst>
                </xdr:cNvPr>
                <xdr:cNvSpPr/>
              </xdr:nvSpPr>
              <xdr:spPr>
                <a:xfrm>
                  <a:off x="8431930" y="34942326"/>
                  <a:ext cx="3164355" cy="476625"/>
                </a:xfrm>
                <a:prstGeom prst="borderCallout2">
                  <a:avLst>
                    <a:gd name="adj1" fmla="val 53291"/>
                    <a:gd name="adj2" fmla="val 413"/>
                    <a:gd name="adj3" fmla="val 54810"/>
                    <a:gd name="adj4" fmla="val -8763"/>
                    <a:gd name="adj5" fmla="val 33281"/>
                    <a:gd name="adj6" fmla="val -2043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当該年度に工事を行わず、調査や設計のみを行った場合は「○」を記入してください。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6" name="線吹き出し 2 (枠付き) 19">
                  <a:extLst>
                    <a:ext uri="{FF2B5EF4-FFF2-40B4-BE49-F238E27FC236}">
                      <a16:creationId xmlns:a16="http://schemas.microsoft.com/office/drawing/2014/main" id="{DAF80447-FF82-2138-E09D-C63A72648DAF}"/>
                    </a:ext>
                  </a:extLst>
                </xdr:cNvPr>
                <xdr:cNvSpPr/>
              </xdr:nvSpPr>
              <xdr:spPr>
                <a:xfrm>
                  <a:off x="8422044" y="34247452"/>
                  <a:ext cx="3162502" cy="624086"/>
                </a:xfrm>
                <a:prstGeom prst="borderCallout2">
                  <a:avLst>
                    <a:gd name="adj1" fmla="val 53291"/>
                    <a:gd name="adj2" fmla="val 413"/>
                    <a:gd name="adj3" fmla="val 40153"/>
                    <a:gd name="adj4" fmla="val -17150"/>
                    <a:gd name="adj5" fmla="val 106566"/>
                    <a:gd name="adj6" fmla="val -6923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活動計画書に位置付けた数量のうち、当該年度の完成数量を記入してください。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延長は小数点以下第２位まで記入してください。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7" name="線吹き出し 2 (枠付き) 19">
                  <a:extLst>
                    <a:ext uri="{FF2B5EF4-FFF2-40B4-BE49-F238E27FC236}">
                      <a16:creationId xmlns:a16="http://schemas.microsoft.com/office/drawing/2014/main" id="{5716BEF1-B3E8-40FA-7996-CB07B08F02EE}"/>
                    </a:ext>
                  </a:extLst>
                </xdr:cNvPr>
                <xdr:cNvSpPr/>
              </xdr:nvSpPr>
              <xdr:spPr>
                <a:xfrm>
                  <a:off x="8433167" y="36300058"/>
                  <a:ext cx="3078252" cy="549598"/>
                </a:xfrm>
                <a:prstGeom prst="borderCallout2">
                  <a:avLst>
                    <a:gd name="adj1" fmla="val 53291"/>
                    <a:gd name="adj2" fmla="val 413"/>
                    <a:gd name="adj3" fmla="val 54810"/>
                    <a:gd name="adj4" fmla="val -8763"/>
                    <a:gd name="adj5" fmla="val 33281"/>
                    <a:gd name="adj6" fmla="val -2043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計画計画書で行を追加した場合は、同じ行数となるよう行を追加してください。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その場合、「計画」欄は自動入力されませんので、ご留意ください。</a:t>
                  </a:r>
                </a:p>
              </xdr:txBody>
            </xdr:sp>
            <xdr:sp macro="" textlink="">
              <xdr:nvSpPr>
                <xdr:cNvPr id="18" name="線吹き出し 2 (枠付き) 19">
                  <a:extLst>
                    <a:ext uri="{FF2B5EF4-FFF2-40B4-BE49-F238E27FC236}">
                      <a16:creationId xmlns:a16="http://schemas.microsoft.com/office/drawing/2014/main" id="{5A6C8A94-3D3E-6121-4733-66501BD6A75A}"/>
                    </a:ext>
                  </a:extLst>
                </xdr:cNvPr>
                <xdr:cNvSpPr/>
              </xdr:nvSpPr>
              <xdr:spPr>
                <a:xfrm>
                  <a:off x="8411727" y="33632477"/>
                  <a:ext cx="3201951" cy="547647"/>
                </a:xfrm>
                <a:prstGeom prst="borderCallout2">
                  <a:avLst>
                    <a:gd name="adj1" fmla="val 53291"/>
                    <a:gd name="adj2" fmla="val 413"/>
                    <a:gd name="adj3" fmla="val 54810"/>
                    <a:gd name="adj4" fmla="val -8763"/>
                    <a:gd name="adj5" fmla="val 175207"/>
                    <a:gd name="adj6" fmla="val -122157"/>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計画欄は、活動計画書を基に自動で作成されます。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9" name="線吹き出し 2 (枠付き) 19">
                  <a:extLst>
                    <a:ext uri="{FF2B5EF4-FFF2-40B4-BE49-F238E27FC236}">
                      <a16:creationId xmlns:a16="http://schemas.microsoft.com/office/drawing/2014/main" id="{C49EE039-3D9F-C198-B016-E1A4042A387D}"/>
                    </a:ext>
                  </a:extLst>
                </xdr:cNvPr>
                <xdr:cNvSpPr/>
              </xdr:nvSpPr>
              <xdr:spPr>
                <a:xfrm>
                  <a:off x="8454140" y="38013818"/>
                  <a:ext cx="3509287" cy="632341"/>
                </a:xfrm>
                <a:prstGeom prst="borderCallout2">
                  <a:avLst>
                    <a:gd name="adj1" fmla="val 53291"/>
                    <a:gd name="adj2" fmla="val 413"/>
                    <a:gd name="adj3" fmla="val 55498"/>
                    <a:gd name="adj4" fmla="val -25231"/>
                    <a:gd name="adj5" fmla="val 81791"/>
                    <a:gd name="adj6" fmla="val -9565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認定農用地内における農地中間管理機構の借受農地の有無により判断してください。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過年度からの継続保有地を含め、借受、保有、受渡をした全てが対象です。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20" name="線吹き出し 2 (枠付き) 19">
                  <a:extLst>
                    <a:ext uri="{FF2B5EF4-FFF2-40B4-BE49-F238E27FC236}">
                      <a16:creationId xmlns:a16="http://schemas.microsoft.com/office/drawing/2014/main" id="{EC15EF54-B053-31A7-2B11-A72731776B69}"/>
                    </a:ext>
                  </a:extLst>
                </xdr:cNvPr>
                <xdr:cNvSpPr/>
              </xdr:nvSpPr>
              <xdr:spPr>
                <a:xfrm>
                  <a:off x="8427121" y="40502655"/>
                  <a:ext cx="3529627" cy="631839"/>
                </a:xfrm>
                <a:prstGeom prst="borderCallout2">
                  <a:avLst>
                    <a:gd name="adj1" fmla="val 53291"/>
                    <a:gd name="adj2" fmla="val 413"/>
                    <a:gd name="adj3" fmla="val 44292"/>
                    <a:gd name="adj4" fmla="val -4409"/>
                    <a:gd name="adj5" fmla="val 14078"/>
                    <a:gd name="adj6" fmla="val -980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活動組織の体制強化の取組状況を把握するため、全ての当てはまる項目に「○」をしてください。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21" name="線吹き出し 2 (枠付き) 19">
                  <a:extLst>
                    <a:ext uri="{FF2B5EF4-FFF2-40B4-BE49-F238E27FC236}">
                      <a16:creationId xmlns:a16="http://schemas.microsoft.com/office/drawing/2014/main" id="{56DA57F2-C630-7F34-CD51-3CBD042D6426}"/>
                    </a:ext>
                  </a:extLst>
                </xdr:cNvPr>
                <xdr:cNvSpPr/>
              </xdr:nvSpPr>
              <xdr:spPr>
                <a:xfrm>
                  <a:off x="8412994" y="39906509"/>
                  <a:ext cx="3520626" cy="471001"/>
                </a:xfrm>
                <a:prstGeom prst="borderCallout2">
                  <a:avLst>
                    <a:gd name="adj1" fmla="val 53291"/>
                    <a:gd name="adj2" fmla="val 413"/>
                    <a:gd name="adj3" fmla="val 42985"/>
                    <a:gd name="adj4" fmla="val -11345"/>
                    <a:gd name="adj5" fmla="val -77553"/>
                    <a:gd name="adj6" fmla="val -8298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事業実施主体が課税事業者に該当する場合、市町村が定める様式により「仕入れに係る消費税当相当額報告書」の提出が必要となります。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22" name="Rectangle 65">
                  <a:extLst>
                    <a:ext uri="{FF2B5EF4-FFF2-40B4-BE49-F238E27FC236}">
                      <a16:creationId xmlns:a16="http://schemas.microsoft.com/office/drawing/2014/main" id="{E08069DB-3D41-7A33-C1C0-36B162EC9051}"/>
                    </a:ext>
                  </a:extLst>
                </xdr:cNvPr>
                <xdr:cNvSpPr>
                  <a:spLocks noChangeArrowheads="1"/>
                </xdr:cNvSpPr>
              </xdr:nvSpPr>
              <xdr:spPr bwMode="auto">
                <a:xfrm>
                  <a:off x="8415759" y="72342"/>
                  <a:ext cx="3198955" cy="795477"/>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sp macro="" textlink="">
              <xdr:nvSpPr>
                <xdr:cNvPr id="23" name="Rectangle 65">
                  <a:extLst>
                    <a:ext uri="{FF2B5EF4-FFF2-40B4-BE49-F238E27FC236}">
                      <a16:creationId xmlns:a16="http://schemas.microsoft.com/office/drawing/2014/main" id="{4AC24635-9AA8-FA0B-2C94-230D1B42B150}"/>
                    </a:ext>
                  </a:extLst>
                </xdr:cNvPr>
                <xdr:cNvSpPr>
                  <a:spLocks noChangeArrowheads="1"/>
                </xdr:cNvSpPr>
              </xdr:nvSpPr>
              <xdr:spPr bwMode="auto">
                <a:xfrm>
                  <a:off x="8391646" y="6960883"/>
                  <a:ext cx="3159710" cy="827914"/>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「収支実績」は、「金銭出納簿」の集計表を基に自動で作成されます。</a:t>
                  </a:r>
                </a:p>
              </xdr:txBody>
            </xdr:sp>
            <xdr:sp macro="" textlink="">
              <xdr:nvSpPr>
                <xdr:cNvPr id="24" name="線吹き出し 2 (枠付き) 19">
                  <a:extLst>
                    <a:ext uri="{FF2B5EF4-FFF2-40B4-BE49-F238E27FC236}">
                      <a16:creationId xmlns:a16="http://schemas.microsoft.com/office/drawing/2014/main" id="{0CAD0928-CA38-45BB-A99C-80047BA70110}"/>
                    </a:ext>
                  </a:extLst>
                </xdr:cNvPr>
                <xdr:cNvSpPr/>
              </xdr:nvSpPr>
              <xdr:spPr>
                <a:xfrm>
                  <a:off x="8437584" y="38799439"/>
                  <a:ext cx="3505656" cy="999552"/>
                </a:xfrm>
                <a:prstGeom prst="borderCallout2">
                  <a:avLst>
                    <a:gd name="adj1" fmla="val 53291"/>
                    <a:gd name="adj2" fmla="val 413"/>
                    <a:gd name="adj3" fmla="val 42985"/>
                    <a:gd name="adj4" fmla="val -11345"/>
                    <a:gd name="adj5" fmla="val 20349"/>
                    <a:gd name="adj6" fmla="val -29041"/>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甚大な自然災害で被災した施設の小規模な被災箇所の補修や復旧等を行った場合（</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）、具体の活動内容を施設名を明らかにして記入してください。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）多面的機能支払交付金実施要綱別紙１の第４の３並びに別紙２の第４の１の（４）及び第４の２の（３）の規定に基づく特例措置の適用を受けた場合</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sp macro="" textlink="">
            <xdr:nvSpPr>
              <xdr:cNvPr id="8" name="線吹き出し 2 (枠付き) 19">
                <a:extLst>
                  <a:ext uri="{FF2B5EF4-FFF2-40B4-BE49-F238E27FC236}">
                    <a16:creationId xmlns:a16="http://schemas.microsoft.com/office/drawing/2014/main" id="{466A4BB6-314B-86EA-8C7A-11BFD05F802A}"/>
                  </a:ext>
                </a:extLst>
              </xdr:cNvPr>
              <xdr:cNvSpPr/>
            </xdr:nvSpPr>
            <xdr:spPr>
              <a:xfrm>
                <a:off x="8490358" y="30120329"/>
                <a:ext cx="3133778" cy="794776"/>
              </a:xfrm>
              <a:prstGeom prst="borderCallout2">
                <a:avLst>
                  <a:gd name="adj1" fmla="val 53291"/>
                  <a:gd name="adj2" fmla="val 413"/>
                  <a:gd name="adj3" fmla="val 53375"/>
                  <a:gd name="adj4" fmla="val -17771"/>
                  <a:gd name="adj5" fmla="val 69902"/>
                  <a:gd name="adj6" fmla="val -10796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「多面的機能の増進を図る活動」においては、取組面積に関する要件はありませんが、実施状況を把握するため、面積を入力してください。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sp macro="" textlink="">
          <xdr:nvSpPr>
            <xdr:cNvPr id="6" name="線吹き出し 2 (枠付き) 19">
              <a:extLst>
                <a:ext uri="{FF2B5EF4-FFF2-40B4-BE49-F238E27FC236}">
                  <a16:creationId xmlns:a16="http://schemas.microsoft.com/office/drawing/2014/main" id="{779EDCB5-2437-8216-A5EC-2E01D5BC0282}"/>
                </a:ext>
              </a:extLst>
            </xdr:cNvPr>
            <xdr:cNvSpPr/>
          </xdr:nvSpPr>
          <xdr:spPr>
            <a:xfrm>
              <a:off x="8436225" y="35553993"/>
              <a:ext cx="3113102" cy="651738"/>
            </a:xfrm>
            <a:prstGeom prst="borderCallout2">
              <a:avLst>
                <a:gd name="adj1" fmla="val 53291"/>
                <a:gd name="adj2" fmla="val 413"/>
                <a:gd name="adj3" fmla="val 80140"/>
                <a:gd name="adj4" fmla="val -22750"/>
                <a:gd name="adj5" fmla="val 8512"/>
                <a:gd name="adj6" fmla="val -47030"/>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0" lang="ja-JP"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排水路には、水路のうち排水機能を有する水路（反復利用等が行われる用排兼用水路を含む）の数量を記入してください。</a:t>
              </a:r>
            </a:p>
          </xdr:txBody>
        </xdr:sp>
      </xdr:grpSp>
      <xdr:sp macro="" textlink="">
        <xdr:nvSpPr>
          <xdr:cNvPr id="4" name="Rectangle 65">
            <a:extLst>
              <a:ext uri="{FF2B5EF4-FFF2-40B4-BE49-F238E27FC236}">
                <a16:creationId xmlns:a16="http://schemas.microsoft.com/office/drawing/2014/main" id="{F84AF241-5EB0-D84F-53F2-960E3944BDE6}"/>
              </a:ext>
            </a:extLst>
          </xdr:cNvPr>
          <xdr:cNvSpPr>
            <a:spLocks noChangeArrowheads="1"/>
          </xdr:cNvSpPr>
        </xdr:nvSpPr>
        <xdr:spPr bwMode="auto">
          <a:xfrm>
            <a:off x="8485818" y="1278949"/>
            <a:ext cx="4642767" cy="1245750"/>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みどり加算に取り組む場合は、別紙１及び別紙２（様式第</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1-12</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号 実施経過報告書と共通）を記入し、添付してください。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次年度への持越金が当該年度交付金の３割を超え、かつ、</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100</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万円以上である場合には、別紙３を記入し、添付してください。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38</xdr:col>
      <xdr:colOff>196850</xdr:colOff>
      <xdr:row>0</xdr:row>
      <xdr:rowOff>1</xdr:rowOff>
    </xdr:from>
    <xdr:to>
      <xdr:col>48</xdr:col>
      <xdr:colOff>38100</xdr:colOff>
      <xdr:row>48</xdr:row>
      <xdr:rowOff>114300</xdr:rowOff>
    </xdr:to>
    <xdr:grpSp>
      <xdr:nvGrpSpPr>
        <xdr:cNvPr id="9" name="グループ化 8">
          <a:extLst>
            <a:ext uri="{FF2B5EF4-FFF2-40B4-BE49-F238E27FC236}">
              <a16:creationId xmlns:a16="http://schemas.microsoft.com/office/drawing/2014/main" id="{A29B93EC-F1AB-4ABE-9CAC-8FDCAF85D561}"/>
            </a:ext>
          </a:extLst>
        </xdr:cNvPr>
        <xdr:cNvGrpSpPr/>
      </xdr:nvGrpSpPr>
      <xdr:grpSpPr>
        <a:xfrm>
          <a:off x="14344650" y="1"/>
          <a:ext cx="3854450" cy="10998199"/>
          <a:chOff x="12856933" y="90717"/>
          <a:chExt cx="3205305" cy="10341425"/>
        </a:xfrm>
      </xdr:grpSpPr>
      <xdr:grpSp>
        <xdr:nvGrpSpPr>
          <xdr:cNvPr id="10" name="グループ化 9">
            <a:extLst>
              <a:ext uri="{FF2B5EF4-FFF2-40B4-BE49-F238E27FC236}">
                <a16:creationId xmlns:a16="http://schemas.microsoft.com/office/drawing/2014/main" id="{71D2AAA1-142E-0045-DEEB-2DC7FE2BDE53}"/>
              </a:ext>
            </a:extLst>
          </xdr:cNvPr>
          <xdr:cNvGrpSpPr/>
        </xdr:nvGrpSpPr>
        <xdr:grpSpPr>
          <a:xfrm>
            <a:off x="12856933" y="90717"/>
            <a:ext cx="3205305" cy="5034640"/>
            <a:chOff x="13026081" y="60068"/>
            <a:chExt cx="3198955" cy="5034640"/>
          </a:xfrm>
        </xdr:grpSpPr>
        <xdr:sp macro="" textlink="">
          <xdr:nvSpPr>
            <xdr:cNvPr id="13" name="線吹き出し 2 (枠付き) 19">
              <a:extLst>
                <a:ext uri="{FF2B5EF4-FFF2-40B4-BE49-F238E27FC236}">
                  <a16:creationId xmlns:a16="http://schemas.microsoft.com/office/drawing/2014/main" id="{B40D85AD-2498-9F31-D12B-5D8FCCF5C01E}"/>
                </a:ext>
              </a:extLst>
            </xdr:cNvPr>
            <xdr:cNvSpPr/>
          </xdr:nvSpPr>
          <xdr:spPr>
            <a:xfrm>
              <a:off x="13082852" y="2008417"/>
              <a:ext cx="3039450" cy="780446"/>
            </a:xfrm>
            <a:prstGeom prst="borderCallout2">
              <a:avLst>
                <a:gd name="adj1" fmla="val 53291"/>
                <a:gd name="adj2" fmla="val 413"/>
                <a:gd name="adj3" fmla="val -17667"/>
                <a:gd name="adj4" fmla="val -16183"/>
                <a:gd name="adj5" fmla="val 49072"/>
                <a:gd name="adj6" fmla="val -22059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「作物名」は水稲、麦、豆、いも、野菜、なたね（プルダウンリストから選択してください。</a:t>
              </a:r>
            </a:p>
          </xdr:txBody>
        </xdr:sp>
        <xdr:sp macro="" textlink="">
          <xdr:nvSpPr>
            <xdr:cNvPr id="14" name="Rectangle 65">
              <a:extLst>
                <a:ext uri="{FF2B5EF4-FFF2-40B4-BE49-F238E27FC236}">
                  <a16:creationId xmlns:a16="http://schemas.microsoft.com/office/drawing/2014/main" id="{3945E408-87EA-7049-22B9-F0565BFC25C7}"/>
                </a:ext>
              </a:extLst>
            </xdr:cNvPr>
            <xdr:cNvSpPr>
              <a:spLocks noChangeArrowheads="1"/>
            </xdr:cNvSpPr>
          </xdr:nvSpPr>
          <xdr:spPr bwMode="auto">
            <a:xfrm>
              <a:off x="13026081" y="60068"/>
              <a:ext cx="3198955" cy="1179491"/>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sp macro="" textlink="">
          <xdr:nvSpPr>
            <xdr:cNvPr id="15" name="線吹き出し 2 (枠付き) 19">
              <a:extLst>
                <a:ext uri="{FF2B5EF4-FFF2-40B4-BE49-F238E27FC236}">
                  <a16:creationId xmlns:a16="http://schemas.microsoft.com/office/drawing/2014/main" id="{B6D09E57-08D4-B4DB-FD3E-76C5E76CD44F}"/>
                </a:ext>
              </a:extLst>
            </xdr:cNvPr>
            <xdr:cNvSpPr/>
          </xdr:nvSpPr>
          <xdr:spPr>
            <a:xfrm>
              <a:off x="13103311" y="4350608"/>
              <a:ext cx="3072027" cy="744100"/>
            </a:xfrm>
            <a:prstGeom prst="borderCallout2">
              <a:avLst>
                <a:gd name="adj1" fmla="val 53291"/>
                <a:gd name="adj2" fmla="val 413"/>
                <a:gd name="adj3" fmla="val -17667"/>
                <a:gd name="adj4" fmla="val -16183"/>
                <a:gd name="adj5" fmla="val -18406"/>
                <a:gd name="adj6" fmla="val -296908"/>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 </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活動の計画」は、「活動計画書」を基に自動で作成されます。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sp macro="" textlink="">
        <xdr:nvSpPr>
          <xdr:cNvPr id="11" name="線吹き出し 2 (枠付き) 19">
            <a:extLst>
              <a:ext uri="{FF2B5EF4-FFF2-40B4-BE49-F238E27FC236}">
                <a16:creationId xmlns:a16="http://schemas.microsoft.com/office/drawing/2014/main" id="{43CE6267-DCCA-C7B0-2E0C-2D32F15A9BD5}"/>
              </a:ext>
            </a:extLst>
          </xdr:cNvPr>
          <xdr:cNvSpPr/>
        </xdr:nvSpPr>
        <xdr:spPr>
          <a:xfrm>
            <a:off x="12935858" y="8354786"/>
            <a:ext cx="3078125" cy="879928"/>
          </a:xfrm>
          <a:prstGeom prst="borderCallout2">
            <a:avLst>
              <a:gd name="adj1" fmla="val 53291"/>
              <a:gd name="adj2" fmla="val 413"/>
              <a:gd name="adj3" fmla="val -17667"/>
              <a:gd name="adj4" fmla="val -16183"/>
              <a:gd name="adj5" fmla="val 82781"/>
              <a:gd name="adj6" fmla="val -277752"/>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・「実施面積」は、畦畔、法面を含まない本地面積（</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未満切捨て）を記入してください。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・「実施面積」は、報告年度のみ記入してください。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2" name="線吹き出し 2 (枠付き) 19">
            <a:extLst>
              <a:ext uri="{FF2B5EF4-FFF2-40B4-BE49-F238E27FC236}">
                <a16:creationId xmlns:a16="http://schemas.microsoft.com/office/drawing/2014/main" id="{6A1BAE18-B150-4660-C0A6-544E790D8CFE}"/>
              </a:ext>
            </a:extLst>
          </xdr:cNvPr>
          <xdr:cNvSpPr/>
        </xdr:nvSpPr>
        <xdr:spPr>
          <a:xfrm>
            <a:off x="12952186" y="9396185"/>
            <a:ext cx="3078125" cy="1035957"/>
          </a:xfrm>
          <a:prstGeom prst="borderCallout2">
            <a:avLst>
              <a:gd name="adj1" fmla="val 53291"/>
              <a:gd name="adj2" fmla="val 413"/>
              <a:gd name="adj3" fmla="val 23489"/>
              <a:gd name="adj4" fmla="val -31508"/>
              <a:gd name="adj5" fmla="val -57324"/>
              <a:gd name="adj6" fmla="val -31967"/>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「備考欄」：報告年度の実施面積が計画面積を下回った場合又は１年目の計画面積を下回った場合、その理由を記入してください。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9</xdr:col>
      <xdr:colOff>0</xdr:colOff>
      <xdr:row>0</xdr:row>
      <xdr:rowOff>1</xdr:rowOff>
    </xdr:from>
    <xdr:to>
      <xdr:col>19</xdr:col>
      <xdr:colOff>317500</xdr:colOff>
      <xdr:row>6</xdr:row>
      <xdr:rowOff>177801</xdr:rowOff>
    </xdr:to>
    <xdr:grpSp>
      <xdr:nvGrpSpPr>
        <xdr:cNvPr id="2" name="グループ化 1">
          <a:extLst>
            <a:ext uri="{FF2B5EF4-FFF2-40B4-BE49-F238E27FC236}">
              <a16:creationId xmlns:a16="http://schemas.microsoft.com/office/drawing/2014/main" id="{5DCA8AC0-9B40-494D-9547-9A204C4B4BE8}"/>
            </a:ext>
          </a:extLst>
        </xdr:cNvPr>
        <xdr:cNvGrpSpPr/>
      </xdr:nvGrpSpPr>
      <xdr:grpSpPr>
        <a:xfrm>
          <a:off x="9385300" y="1"/>
          <a:ext cx="4635500" cy="2044700"/>
          <a:chOff x="8586612" y="56445"/>
          <a:chExt cx="3205305" cy="1464271"/>
        </a:xfrm>
      </xdr:grpSpPr>
      <xdr:sp macro="" textlink="">
        <xdr:nvSpPr>
          <xdr:cNvPr id="3" name="線吹き出し 2 (枠付き) 19">
            <a:extLst>
              <a:ext uri="{FF2B5EF4-FFF2-40B4-BE49-F238E27FC236}">
                <a16:creationId xmlns:a16="http://schemas.microsoft.com/office/drawing/2014/main" id="{294987F6-E966-AD3E-6203-B36B4EF793E1}"/>
              </a:ext>
            </a:extLst>
          </xdr:cNvPr>
          <xdr:cNvSpPr/>
        </xdr:nvSpPr>
        <xdr:spPr>
          <a:xfrm>
            <a:off x="8609052" y="869048"/>
            <a:ext cx="3182055" cy="651668"/>
          </a:xfrm>
          <a:prstGeom prst="borderCallout2">
            <a:avLst>
              <a:gd name="adj1" fmla="val 53291"/>
              <a:gd name="adj2" fmla="val 413"/>
              <a:gd name="adj3" fmla="val 112880"/>
              <a:gd name="adj4" fmla="val -98365"/>
              <a:gd name="adj5" fmla="val 29178"/>
              <a:gd name="adj6" fmla="val -153211"/>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・構成員別に記入してください。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・複数人で協力して取り組む場合で、実施面積を該当する者ごとに分けて書くことができない場合には、氏名欄に該当する者の氏名を列記してください。</a:t>
            </a:r>
          </a:p>
        </xdr:txBody>
      </xdr:sp>
      <xdr:sp macro="" textlink="">
        <xdr:nvSpPr>
          <xdr:cNvPr id="4" name="Rectangle 65">
            <a:extLst>
              <a:ext uri="{FF2B5EF4-FFF2-40B4-BE49-F238E27FC236}">
                <a16:creationId xmlns:a16="http://schemas.microsoft.com/office/drawing/2014/main" id="{82D9F502-5C30-901C-F2F3-D09C15552768}"/>
              </a:ext>
            </a:extLst>
          </xdr:cNvPr>
          <xdr:cNvSpPr>
            <a:spLocks noChangeArrowheads="1"/>
          </xdr:cNvSpPr>
        </xdr:nvSpPr>
        <xdr:spPr bwMode="auto">
          <a:xfrm>
            <a:off x="8586612" y="56445"/>
            <a:ext cx="3205305" cy="756908"/>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grp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7</xdr:col>
      <xdr:colOff>30079</xdr:colOff>
      <xdr:row>0</xdr:row>
      <xdr:rowOff>10028</xdr:rowOff>
    </xdr:from>
    <xdr:to>
      <xdr:col>12</xdr:col>
      <xdr:colOff>404228</xdr:colOff>
      <xdr:row>20</xdr:row>
      <xdr:rowOff>220581</xdr:rowOff>
    </xdr:to>
    <xdr:grpSp>
      <xdr:nvGrpSpPr>
        <xdr:cNvPr id="2" name="グループ化 1">
          <a:extLst>
            <a:ext uri="{FF2B5EF4-FFF2-40B4-BE49-F238E27FC236}">
              <a16:creationId xmlns:a16="http://schemas.microsoft.com/office/drawing/2014/main" id="{8EA584E1-885D-4787-9CCC-9B0BBB17F568}"/>
            </a:ext>
          </a:extLst>
        </xdr:cNvPr>
        <xdr:cNvGrpSpPr/>
      </xdr:nvGrpSpPr>
      <xdr:grpSpPr>
        <a:xfrm>
          <a:off x="7116679" y="10028"/>
          <a:ext cx="3803149" cy="7970253"/>
          <a:chOff x="6618061" y="29029"/>
          <a:chExt cx="4368799" cy="7903935"/>
        </a:xfrm>
      </xdr:grpSpPr>
      <xdr:sp macro="" textlink="">
        <xdr:nvSpPr>
          <xdr:cNvPr id="3" name="Rectangle 65">
            <a:extLst>
              <a:ext uri="{FF2B5EF4-FFF2-40B4-BE49-F238E27FC236}">
                <a16:creationId xmlns:a16="http://schemas.microsoft.com/office/drawing/2014/main" id="{57C9F3E1-5FEF-0DB3-6558-50991BAF9AA1}"/>
              </a:ext>
            </a:extLst>
          </xdr:cNvPr>
          <xdr:cNvSpPr>
            <a:spLocks noChangeArrowheads="1"/>
          </xdr:cNvSpPr>
        </xdr:nvSpPr>
        <xdr:spPr bwMode="auto">
          <a:xfrm>
            <a:off x="6618061" y="29029"/>
            <a:ext cx="4368799" cy="1225097"/>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sp macro="" textlink="">
        <xdr:nvSpPr>
          <xdr:cNvPr id="4" name="線吹き出し 2 (枠付き) 19">
            <a:extLst>
              <a:ext uri="{FF2B5EF4-FFF2-40B4-BE49-F238E27FC236}">
                <a16:creationId xmlns:a16="http://schemas.microsoft.com/office/drawing/2014/main" id="{C15FAB99-7038-E137-232D-D609CB9C0772}"/>
              </a:ext>
            </a:extLst>
          </xdr:cNvPr>
          <xdr:cNvSpPr/>
        </xdr:nvSpPr>
        <xdr:spPr>
          <a:xfrm>
            <a:off x="6750957" y="7099300"/>
            <a:ext cx="3866696" cy="833664"/>
          </a:xfrm>
          <a:prstGeom prst="borderCallout2">
            <a:avLst>
              <a:gd name="adj1" fmla="val 53291"/>
              <a:gd name="adj2" fmla="val 413"/>
              <a:gd name="adj3" fmla="val 71960"/>
              <a:gd name="adj4" fmla="val -15580"/>
              <a:gd name="adj5" fmla="val 118553"/>
              <a:gd name="adj6" fmla="val -31411"/>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・実施状況報告書（様式第</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1-8</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号）の持越金の金額と同額になることを確認してください。（以下同じ）</a:t>
            </a:r>
          </a:p>
        </xdr:txBody>
      </xdr:sp>
    </xdr:grp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7419007" y="17573419"/>
          <a:ext cx="8605045" cy="99485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7654152" y="13561535"/>
          <a:ext cx="2721428" cy="104346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6824182" y="2510953"/>
          <a:ext cx="11452225" cy="1272836"/>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0" y="0"/>
          <a:ext cx="13133482"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9" name="テキスト ボックス 8">
          <a:extLst>
            <a:ext uri="{FF2B5EF4-FFF2-40B4-BE49-F238E27FC236}">
              <a16:creationId xmlns:a16="http://schemas.microsoft.com/office/drawing/2014/main" id="{31DD7006-07C7-4A28-8DF2-BC485BA36C9F}"/>
            </a:ext>
          </a:extLst>
        </xdr:cNvPr>
        <xdr:cNvSpPr txBox="1"/>
      </xdr:nvSpPr>
      <xdr:spPr>
        <a:xfrm>
          <a:off x="6574573" y="1921870"/>
          <a:ext cx="3538964" cy="104465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22</xdr:col>
      <xdr:colOff>190500</xdr:colOff>
      <xdr:row>61</xdr:row>
      <xdr:rowOff>154782</xdr:rowOff>
    </xdr:from>
    <xdr:to>
      <xdr:col>23</xdr:col>
      <xdr:colOff>2053130</xdr:colOff>
      <xdr:row>66</xdr:row>
      <xdr:rowOff>96865</xdr:rowOff>
    </xdr:to>
    <xdr:sp macro="" textlink="">
      <xdr:nvSpPr>
        <xdr:cNvPr id="4" name="線吹き出し 2 (枠付き) 19">
          <a:extLst>
            <a:ext uri="{FF2B5EF4-FFF2-40B4-BE49-F238E27FC236}">
              <a16:creationId xmlns:a16="http://schemas.microsoft.com/office/drawing/2014/main" id="{BC88A659-6E87-4006-B415-1F9E26023DA0}"/>
            </a:ext>
          </a:extLst>
        </xdr:cNvPr>
        <xdr:cNvSpPr/>
      </xdr:nvSpPr>
      <xdr:spPr>
        <a:xfrm>
          <a:off x="28384500" y="14466095"/>
          <a:ext cx="4601068" cy="1073176"/>
        </a:xfrm>
        <a:prstGeom prst="borderCallout2">
          <a:avLst>
            <a:gd name="adj1" fmla="val 53291"/>
            <a:gd name="adj2" fmla="val 413"/>
            <a:gd name="adj3" fmla="val 6748"/>
            <a:gd name="adj4" fmla="val -179810"/>
            <a:gd name="adj5" fmla="val 33156"/>
            <a:gd name="adj6" fmla="val -195479"/>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0</xdr:col>
      <xdr:colOff>342900</xdr:colOff>
      <xdr:row>24</xdr:row>
      <xdr:rowOff>0</xdr:rowOff>
    </xdr:from>
    <xdr:to>
      <xdr:col>0</xdr:col>
      <xdr:colOff>180975</xdr:colOff>
      <xdr:row>24</xdr:row>
      <xdr:rowOff>0</xdr:rowOff>
    </xdr:to>
    <xdr:sp macro="" textlink="">
      <xdr:nvSpPr>
        <xdr:cNvPr id="2" name="Line 3">
          <a:extLst>
            <a:ext uri="{FF2B5EF4-FFF2-40B4-BE49-F238E27FC236}">
              <a16:creationId xmlns:a16="http://schemas.microsoft.com/office/drawing/2014/main" id="{B101D4BE-C31A-4D69-9C85-C062C586513A}"/>
            </a:ext>
          </a:extLst>
        </xdr:cNvPr>
        <xdr:cNvSpPr>
          <a:spLocks noChangeShapeType="1"/>
        </xdr:cNvSpPr>
      </xdr:nvSpPr>
      <xdr:spPr bwMode="auto">
        <a:xfrm>
          <a:off x="342900" y="411480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4</xdr:row>
      <xdr:rowOff>266700</xdr:rowOff>
    </xdr:from>
    <xdr:to>
      <xdr:col>5</xdr:col>
      <xdr:colOff>38099</xdr:colOff>
      <xdr:row>20</xdr:row>
      <xdr:rowOff>57149</xdr:rowOff>
    </xdr:to>
    <xdr:sp macro="" textlink="">
      <xdr:nvSpPr>
        <xdr:cNvPr id="2" name="テキスト ボックス 1">
          <a:extLst>
            <a:ext uri="{FF2B5EF4-FFF2-40B4-BE49-F238E27FC236}">
              <a16:creationId xmlns:a16="http://schemas.microsoft.com/office/drawing/2014/main" id="{85D25382-1C7D-4911-B771-21E4B69BDF2E}"/>
            </a:ext>
          </a:extLst>
        </xdr:cNvPr>
        <xdr:cNvSpPr txBox="1"/>
      </xdr:nvSpPr>
      <xdr:spPr>
        <a:xfrm>
          <a:off x="266700" y="1866900"/>
          <a:ext cx="6419849" cy="5772149"/>
        </a:xfrm>
        <a:prstGeom prst="rect">
          <a:avLst/>
        </a:prstGeom>
        <a:solidFill>
          <a:schemeClr val="lt1"/>
        </a:solidFill>
        <a:ln w="41275" cmpd="sng">
          <a:solidFill>
            <a:srgbClr val="7030A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7030A0"/>
              </a:solidFill>
              <a:latin typeface="メイリオ" panose="020B0604030504040204" pitchFamily="50" charset="-128"/>
              <a:ea typeface="メイリオ" panose="020B0604030504040204" pitchFamily="50" charset="-128"/>
              <a:cs typeface="メイリオ" panose="020B0604030504040204" pitchFamily="50" charset="-128"/>
            </a:rPr>
            <a:t>協議会作成の</a:t>
          </a:r>
          <a:endParaRPr kumimoji="1" lang="en-US" altLang="ja-JP" sz="2400" b="1">
            <a:solidFill>
              <a:srgbClr val="7030A0"/>
            </a:solidFill>
            <a:latin typeface="メイリオ" panose="020B0604030504040204" pitchFamily="50" charset="-128"/>
            <a:ea typeface="メイリオ" panose="020B0604030504040204" pitchFamily="50" charset="-128"/>
            <a:cs typeface="メイリオ" panose="020B0604030504040204" pitchFamily="50" charset="-128"/>
          </a:endParaRPr>
        </a:p>
        <a:p>
          <a:pPr algn="ctr"/>
          <a:r>
            <a:rPr kumimoji="1" lang="en-US" altLang="ja-JP" sz="2400" b="1">
              <a:solidFill>
                <a:srgbClr val="7030A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2400" b="1">
              <a:solidFill>
                <a:srgbClr val="7030A0"/>
              </a:solidFill>
              <a:latin typeface="メイリオ" panose="020B0604030504040204" pitchFamily="50" charset="-128"/>
              <a:ea typeface="メイリオ" panose="020B0604030504040204" pitchFamily="50" charset="-128"/>
              <a:cs typeface="メイリオ" panose="020B0604030504040204" pitchFamily="50" charset="-128"/>
            </a:rPr>
            <a:t>申請の手引き</a:t>
          </a:r>
          <a:r>
            <a:rPr kumimoji="1" lang="en-US" altLang="ja-JP" sz="2400" b="1">
              <a:solidFill>
                <a:srgbClr val="7030A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2400" b="1">
              <a:solidFill>
                <a:srgbClr val="7030A0"/>
              </a:solidFill>
              <a:latin typeface="メイリオ" panose="020B0604030504040204" pitchFamily="50" charset="-128"/>
              <a:ea typeface="メイリオ" panose="020B0604030504040204" pitchFamily="50" charset="-128"/>
              <a:cs typeface="メイリオ" panose="020B0604030504040204" pitchFamily="50" charset="-128"/>
            </a:rPr>
            <a:t>をご確認ください。</a:t>
          </a:r>
        </a:p>
      </xdr:txBody>
    </xdr:sp>
    <xdr:clientData/>
  </xdr:twoCellAnchor>
  <xdr:twoCellAnchor>
    <xdr:from>
      <xdr:col>1</xdr:col>
      <xdr:colOff>0</xdr:colOff>
      <xdr:row>22</xdr:row>
      <xdr:rowOff>0</xdr:rowOff>
    </xdr:from>
    <xdr:to>
      <xdr:col>5</xdr:col>
      <xdr:colOff>57150</xdr:colOff>
      <xdr:row>36</xdr:row>
      <xdr:rowOff>38100</xdr:rowOff>
    </xdr:to>
    <xdr:sp macro="" textlink="">
      <xdr:nvSpPr>
        <xdr:cNvPr id="3" name="テキスト ボックス 2">
          <a:extLst>
            <a:ext uri="{FF2B5EF4-FFF2-40B4-BE49-F238E27FC236}">
              <a16:creationId xmlns:a16="http://schemas.microsoft.com/office/drawing/2014/main" id="{91B870BD-FA5D-4A9D-ACAD-437642DF4EFF}"/>
            </a:ext>
          </a:extLst>
        </xdr:cNvPr>
        <xdr:cNvSpPr txBox="1"/>
      </xdr:nvSpPr>
      <xdr:spPr>
        <a:xfrm>
          <a:off x="228600" y="7886700"/>
          <a:ext cx="6477000" cy="4400550"/>
        </a:xfrm>
        <a:prstGeom prst="rect">
          <a:avLst/>
        </a:prstGeom>
        <a:solidFill>
          <a:schemeClr val="lt1"/>
        </a:solidFill>
        <a:ln w="41275" cmpd="sng">
          <a:solidFill>
            <a:srgbClr val="7030A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7030A0"/>
              </a:solidFill>
              <a:latin typeface="メイリオ" panose="020B0604030504040204" pitchFamily="50" charset="-128"/>
              <a:ea typeface="メイリオ" panose="020B0604030504040204" pitchFamily="50" charset="-128"/>
              <a:cs typeface="メイリオ" panose="020B0604030504040204" pitchFamily="50" charset="-128"/>
            </a:rPr>
            <a:t>市町作成の</a:t>
          </a:r>
          <a:endParaRPr kumimoji="1" lang="en-US" altLang="ja-JP" sz="2400" b="1">
            <a:solidFill>
              <a:srgbClr val="7030A0"/>
            </a:solidFill>
            <a:latin typeface="メイリオ" panose="020B0604030504040204" pitchFamily="50" charset="-128"/>
            <a:ea typeface="メイリオ" panose="020B0604030504040204" pitchFamily="50" charset="-128"/>
            <a:cs typeface="メイリオ" panose="020B0604030504040204" pitchFamily="50" charset="-128"/>
          </a:endParaRPr>
        </a:p>
        <a:p>
          <a:pPr algn="ctr"/>
          <a:r>
            <a:rPr kumimoji="1" lang="ja-JP" altLang="en-US" sz="2400" b="1">
              <a:solidFill>
                <a:srgbClr val="7030A0"/>
              </a:solidFill>
              <a:latin typeface="メイリオ" panose="020B0604030504040204" pitchFamily="50" charset="-128"/>
              <a:ea typeface="メイリオ" panose="020B0604030504040204" pitchFamily="50" charset="-128"/>
              <a:cs typeface="メイリオ" panose="020B0604030504040204" pitchFamily="50" charset="-128"/>
            </a:rPr>
            <a:t>取決め事項をご確認ください。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4</xdr:col>
      <xdr:colOff>1629833</xdr:colOff>
      <xdr:row>24</xdr:row>
      <xdr:rowOff>603249</xdr:rowOff>
    </xdr:from>
    <xdr:ext cx="184731" cy="264560"/>
    <xdr:sp macro="" textlink="">
      <xdr:nvSpPr>
        <xdr:cNvPr id="2" name="テキスト ボックス 1">
          <a:extLst>
            <a:ext uri="{FF2B5EF4-FFF2-40B4-BE49-F238E27FC236}">
              <a16:creationId xmlns:a16="http://schemas.microsoft.com/office/drawing/2014/main" id="{9BC86E03-89CB-4DC0-A54F-E9EC9D5A6E1C}"/>
            </a:ext>
          </a:extLst>
        </xdr:cNvPr>
        <xdr:cNvSpPr txBox="1"/>
      </xdr:nvSpPr>
      <xdr:spPr>
        <a:xfrm>
          <a:off x="6182783" y="83280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276972</xdr:colOff>
      <xdr:row>0</xdr:row>
      <xdr:rowOff>66862</xdr:rowOff>
    </xdr:from>
    <xdr:to>
      <xdr:col>18</xdr:col>
      <xdr:colOff>616324</xdr:colOff>
      <xdr:row>4</xdr:row>
      <xdr:rowOff>84044</xdr:rowOff>
    </xdr:to>
    <xdr:sp macro="" textlink="">
      <xdr:nvSpPr>
        <xdr:cNvPr id="3" name="Rectangle 65">
          <a:extLst>
            <a:ext uri="{FF2B5EF4-FFF2-40B4-BE49-F238E27FC236}">
              <a16:creationId xmlns:a16="http://schemas.microsoft.com/office/drawing/2014/main" id="{2BBEC47E-7BFC-4676-9749-BE4DF3BDE030}"/>
            </a:ext>
          </a:extLst>
        </xdr:cNvPr>
        <xdr:cNvSpPr>
          <a:spLocks noChangeArrowheads="1"/>
        </xdr:cNvSpPr>
      </xdr:nvSpPr>
      <xdr:spPr bwMode="auto">
        <a:xfrm>
          <a:off x="6019987" y="66862"/>
          <a:ext cx="4121337" cy="1165785"/>
        </a:xfrm>
        <a:prstGeom prst="rect">
          <a:avLst/>
        </a:prstGeom>
        <a:solidFill>
          <a:schemeClr val="bg1">
            <a:lumMod val="95000"/>
          </a:scheme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defTabSz="936625" fontAlgn="base">
            <a:spcBef>
              <a:spcPct val="0"/>
            </a:spcBef>
            <a:spcAft>
              <a:spcPct val="0"/>
            </a:spcAft>
            <a:tabLst>
              <a:tab pos="1074738" algn="l"/>
            </a:tabLst>
          </a:pPr>
          <a:r>
            <a:rPr lang="ja-JP" altLang="en-US" sz="1000" b="1" baseline="0">
              <a:solidFill>
                <a:srgbClr val="002060"/>
              </a:solidFill>
              <a:latin typeface="Meiryo UI" panose="020B0604030504040204" pitchFamily="50" charset="-128"/>
              <a:ea typeface="Meiryo UI" panose="020B0604030504040204" pitchFamily="50" charset="-128"/>
            </a:rPr>
            <a:t>オレンジ色着色箇所</a:t>
          </a:r>
          <a:r>
            <a:rPr lang="en-US" altLang="ja-JP" sz="1000" b="1" baseline="0">
              <a:solidFill>
                <a:srgbClr val="002060"/>
              </a:solidFill>
              <a:latin typeface="Meiryo UI" panose="020B0604030504040204" pitchFamily="50" charset="-128"/>
              <a:ea typeface="Meiryo UI" panose="020B0604030504040204" pitchFamily="50" charset="-128"/>
            </a:rPr>
            <a:t>	</a:t>
          </a:r>
          <a:r>
            <a:rPr lang="ja-JP" altLang="en-US" sz="1000" b="1" baseline="0">
              <a:solidFill>
                <a:srgbClr val="002060"/>
              </a:solidFill>
              <a:latin typeface="Meiryo UI" panose="020B0604030504040204" pitchFamily="50" charset="-128"/>
              <a:ea typeface="Meiryo UI" panose="020B0604030504040204" pitchFamily="50" charset="-128"/>
            </a:rPr>
            <a:t>：入力してください。</a:t>
          </a:r>
          <a:endParaRPr lang="en-US" altLang="ja-JP" sz="1000" b="1" baseline="0">
            <a:solidFill>
              <a:srgbClr val="002060"/>
            </a:solidFill>
            <a:latin typeface="Meiryo UI" panose="020B0604030504040204" pitchFamily="50" charset="-128"/>
            <a:ea typeface="Meiryo UI" panose="020B0604030504040204" pitchFamily="50" charset="-128"/>
          </a:endParaRPr>
        </a:p>
        <a:p>
          <a:pPr algn="l" defTabSz="936625" fontAlgn="base">
            <a:spcBef>
              <a:spcPct val="0"/>
            </a:spcBef>
            <a:spcAft>
              <a:spcPct val="0"/>
            </a:spcAft>
            <a:tabLst>
              <a:tab pos="1074738" algn="l"/>
            </a:tabLst>
          </a:pPr>
          <a:r>
            <a:rPr lang="ja-JP" altLang="en-US" sz="1000" baseline="0">
              <a:solidFill>
                <a:srgbClr val="002060"/>
              </a:solidFill>
              <a:latin typeface="Meiryo UI" panose="020B0604030504040204" pitchFamily="50" charset="-128"/>
              <a:ea typeface="Meiryo UI" panose="020B0604030504040204" pitchFamily="50" charset="-128"/>
            </a:rPr>
            <a:t>灰色着色箇所</a:t>
          </a:r>
          <a:r>
            <a:rPr lang="en-US" altLang="ja-JP" sz="1000">
              <a:solidFill>
                <a:srgbClr val="002060"/>
              </a:solidFill>
              <a:latin typeface="Meiryo UI" panose="020B0604030504040204" pitchFamily="50" charset="-128"/>
              <a:ea typeface="Meiryo UI" panose="020B0604030504040204" pitchFamily="50" charset="-128"/>
            </a:rPr>
            <a:t>	</a:t>
          </a:r>
          <a:r>
            <a:rPr lang="ja-JP" altLang="en-US" sz="1000" baseline="0">
              <a:solidFill>
                <a:srgbClr val="002060"/>
              </a:solidFill>
              <a:latin typeface="Meiryo UI" panose="020B0604030504040204" pitchFamily="50" charset="-128"/>
              <a:ea typeface="Meiryo UI" panose="020B0604030504040204" pitchFamily="50" charset="-128"/>
            </a:rPr>
            <a:t>：自動で入力されます。</a:t>
          </a:r>
          <a:endParaRPr lang="en-US" altLang="ja-JP" sz="1000" baseline="0">
            <a:solidFill>
              <a:srgbClr val="002060"/>
            </a:solidFill>
            <a:latin typeface="Meiryo UI" panose="020B0604030504040204" pitchFamily="50" charset="-128"/>
            <a:ea typeface="Meiryo UI" panose="020B0604030504040204" pitchFamily="50" charset="-128"/>
          </a:endParaRPr>
        </a:p>
        <a:p>
          <a:pPr algn="l" defTabSz="936625" fontAlgn="base">
            <a:spcBef>
              <a:spcPct val="0"/>
            </a:spcBef>
            <a:spcAft>
              <a:spcPct val="0"/>
            </a:spcAft>
            <a:tabLst>
              <a:tab pos="1074738" algn="l"/>
            </a:tabLst>
          </a:pPr>
          <a:r>
            <a:rPr lang="en-US" altLang="ja-JP" sz="1000" baseline="0">
              <a:solidFill>
                <a:srgbClr val="002060"/>
              </a:solidFill>
              <a:latin typeface="Meiryo UI" panose="020B0604030504040204" pitchFamily="50" charset="-128"/>
              <a:ea typeface="Meiryo UI" panose="020B0604030504040204" pitchFamily="50" charset="-128"/>
            </a:rPr>
            <a:t>※ </a:t>
          </a:r>
          <a:r>
            <a:rPr lang="ja-JP" altLang="en-US" sz="1000" baseline="0">
              <a:solidFill>
                <a:srgbClr val="002060"/>
              </a:solidFill>
              <a:latin typeface="Meiryo UI" panose="020B0604030504040204" pitchFamily="50" charset="-128"/>
              <a:ea typeface="Meiryo UI" panose="020B0604030504040204" pitchFamily="50" charset="-128"/>
            </a:rPr>
            <a:t>行の挿入等を行う場合は、「校閲」の「シート保護の解除」をクリックしてください。</a:t>
          </a:r>
          <a:endParaRPr lang="en-US" altLang="ja-JP" sz="1000" baseline="0">
            <a:solidFill>
              <a:srgbClr val="002060"/>
            </a:solidFill>
            <a:latin typeface="Meiryo UI" panose="020B0604030504040204" pitchFamily="50" charset="-128"/>
            <a:ea typeface="Meiryo UI" panose="020B0604030504040204" pitchFamily="50" charset="-128"/>
          </a:endParaRPr>
        </a:p>
        <a:p>
          <a:pPr algn="l" defTabSz="936625" fontAlgn="base">
            <a:spcBef>
              <a:spcPct val="0"/>
            </a:spcBef>
            <a:spcAft>
              <a:spcPct val="0"/>
            </a:spcAft>
            <a:tabLst>
              <a:tab pos="1074738" algn="l"/>
            </a:tabLst>
          </a:pPr>
          <a:r>
            <a:rPr lang="en-US" altLang="ja-JP" sz="1000" baseline="0">
              <a:solidFill>
                <a:srgbClr val="002060"/>
              </a:solidFill>
              <a:latin typeface="Meiryo UI" panose="020B0604030504040204" pitchFamily="50" charset="-128"/>
              <a:ea typeface="Meiryo UI" panose="020B0604030504040204" pitchFamily="50" charset="-128"/>
            </a:rPr>
            <a:t>※</a:t>
          </a:r>
          <a:r>
            <a:rPr lang="ja-JP" altLang="en-US" sz="1000" baseline="0">
              <a:solidFill>
                <a:srgbClr val="002060"/>
              </a:solidFill>
              <a:latin typeface="Meiryo UI" panose="020B0604030504040204" pitchFamily="50" charset="-128"/>
              <a:ea typeface="Meiryo UI" panose="020B0604030504040204" pitchFamily="50" charset="-128"/>
            </a:rPr>
            <a:t>　記載方法は印刷されません。</a:t>
          </a:r>
          <a:endParaRPr lang="ja-JP" altLang="en-US" sz="1000">
            <a:solidFill>
              <a:srgbClr val="002060"/>
            </a:solidFill>
            <a:latin typeface="Meiryo UI" panose="020B0604030504040204" pitchFamily="50" charset="-128"/>
            <a:ea typeface="Meiryo UI" panose="020B0604030504040204" pitchFamily="50" charset="-128"/>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271605</xdr:colOff>
      <xdr:row>5</xdr:row>
      <xdr:rowOff>153032</xdr:rowOff>
    </xdr:to>
    <xdr:sp macro="" textlink="">
      <xdr:nvSpPr>
        <xdr:cNvPr id="2" name="Rectangle 65">
          <a:extLst>
            <a:ext uri="{FF2B5EF4-FFF2-40B4-BE49-F238E27FC236}">
              <a16:creationId xmlns:a16="http://schemas.microsoft.com/office/drawing/2014/main" id="{4C86E7E8-08B5-4DB8-A0FB-6121599C95FD}"/>
            </a:ext>
          </a:extLst>
        </xdr:cNvPr>
        <xdr:cNvSpPr>
          <a:spLocks noChangeArrowheads="1"/>
        </xdr:cNvSpPr>
      </xdr:nvSpPr>
      <xdr:spPr bwMode="auto">
        <a:xfrm>
          <a:off x="6067425" y="0"/>
          <a:ext cx="3195780" cy="1181732"/>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15</xdr:col>
      <xdr:colOff>0</xdr:colOff>
      <xdr:row>0</xdr:row>
      <xdr:rowOff>0</xdr:rowOff>
    </xdr:from>
    <xdr:to>
      <xdr:col>24</xdr:col>
      <xdr:colOff>293969</xdr:colOff>
      <xdr:row>68</xdr:row>
      <xdr:rowOff>147485</xdr:rowOff>
    </xdr:to>
    <xdr:grpSp>
      <xdr:nvGrpSpPr>
        <xdr:cNvPr id="7" name="グループ化 6">
          <a:extLst>
            <a:ext uri="{FF2B5EF4-FFF2-40B4-BE49-F238E27FC236}">
              <a16:creationId xmlns:a16="http://schemas.microsoft.com/office/drawing/2014/main" id="{D92A8B10-A23C-480E-9B8F-F66ADB5E9DF7}"/>
            </a:ext>
          </a:extLst>
        </xdr:cNvPr>
        <xdr:cNvGrpSpPr/>
      </xdr:nvGrpSpPr>
      <xdr:grpSpPr>
        <a:xfrm>
          <a:off x="7536656" y="0"/>
          <a:ext cx="3603907" cy="18733141"/>
          <a:chOff x="6895202" y="51313"/>
          <a:chExt cx="3219898" cy="19717071"/>
        </a:xfrm>
      </xdr:grpSpPr>
      <xdr:sp macro="" textlink="">
        <xdr:nvSpPr>
          <xdr:cNvPr id="8" name="Rectangle 65">
            <a:extLst>
              <a:ext uri="{FF2B5EF4-FFF2-40B4-BE49-F238E27FC236}">
                <a16:creationId xmlns:a16="http://schemas.microsoft.com/office/drawing/2014/main" id="{960056F3-459D-0650-516A-6495AF404BA1}"/>
              </a:ext>
            </a:extLst>
          </xdr:cNvPr>
          <xdr:cNvSpPr>
            <a:spLocks noChangeArrowheads="1"/>
          </xdr:cNvSpPr>
        </xdr:nvSpPr>
        <xdr:spPr bwMode="auto">
          <a:xfrm>
            <a:off x="6895202" y="51313"/>
            <a:ext cx="3198955" cy="1179491"/>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sp macro="" textlink="">
        <xdr:nvSpPr>
          <xdr:cNvPr id="9" name="線吹き出し 2 (枠付き) 19">
            <a:extLst>
              <a:ext uri="{FF2B5EF4-FFF2-40B4-BE49-F238E27FC236}">
                <a16:creationId xmlns:a16="http://schemas.microsoft.com/office/drawing/2014/main" id="{B5739EE6-7A64-F2B3-AE03-06854475BD81}"/>
              </a:ext>
            </a:extLst>
          </xdr:cNvPr>
          <xdr:cNvSpPr/>
        </xdr:nvSpPr>
        <xdr:spPr>
          <a:xfrm>
            <a:off x="6920096" y="12161210"/>
            <a:ext cx="3162933" cy="622173"/>
          </a:xfrm>
          <a:prstGeom prst="borderCallout2">
            <a:avLst>
              <a:gd name="adj1" fmla="val 53291"/>
              <a:gd name="adj2" fmla="val 413"/>
              <a:gd name="adj3" fmla="val 54810"/>
              <a:gd name="adj4" fmla="val -8763"/>
              <a:gd name="adj5" fmla="val 117817"/>
              <a:gd name="adj6" fmla="val -4537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遊休農地の一部を解消した場合は、数値を変更し、届出を行います。</a:t>
            </a:r>
          </a:p>
        </xdr:txBody>
      </xdr:sp>
      <xdr:sp macro="" textlink="">
        <xdr:nvSpPr>
          <xdr:cNvPr id="10" name="線吹き出し 2 (枠付き) 19">
            <a:extLst>
              <a:ext uri="{FF2B5EF4-FFF2-40B4-BE49-F238E27FC236}">
                <a16:creationId xmlns:a16="http://schemas.microsoft.com/office/drawing/2014/main" id="{72729E26-9AE6-E5DF-2AF0-0E3F9B2AF1D9}"/>
              </a:ext>
            </a:extLst>
          </xdr:cNvPr>
          <xdr:cNvSpPr/>
        </xdr:nvSpPr>
        <xdr:spPr>
          <a:xfrm>
            <a:off x="6897894" y="13439077"/>
            <a:ext cx="3175001" cy="2898796"/>
          </a:xfrm>
          <a:prstGeom prst="borderCallout2">
            <a:avLst>
              <a:gd name="adj1" fmla="val 53291"/>
              <a:gd name="adj2" fmla="val 413"/>
              <a:gd name="adj3" fmla="val 53140"/>
              <a:gd name="adj4" fmla="val -17450"/>
              <a:gd name="adj5" fmla="val 69952"/>
              <a:gd name="adj6" fmla="val -51560"/>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・認定農用地の区域内において保全管理を行う施設の数量を記入してください。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・下段には、上段の内数として資源向上支払（長寿命化）を実施する施設の数量を記入してください。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農地維持支払交付金又は資源向上支払交付金（共同）を活用して長寿命化を行う場合も同欄に記入してください。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・排水路には、水路のうち排水機能を有する水路（反復利用等が行われる用排兼用水路を含む）の数量を記入してください。</a:t>
            </a:r>
          </a:p>
        </xdr:txBody>
      </xdr:sp>
      <xdr:sp macro="" textlink="">
        <xdr:nvSpPr>
          <xdr:cNvPr id="11" name="線吹き出し 2 (枠付き) 19">
            <a:extLst>
              <a:ext uri="{FF2B5EF4-FFF2-40B4-BE49-F238E27FC236}">
                <a16:creationId xmlns:a16="http://schemas.microsoft.com/office/drawing/2014/main" id="{718DA69C-752A-7401-C76C-6DF9E27DE1FE}"/>
              </a:ext>
            </a:extLst>
          </xdr:cNvPr>
          <xdr:cNvSpPr/>
        </xdr:nvSpPr>
        <xdr:spPr>
          <a:xfrm>
            <a:off x="6931383" y="16792222"/>
            <a:ext cx="3183717" cy="2976162"/>
          </a:xfrm>
          <a:prstGeom prst="borderCallout2">
            <a:avLst>
              <a:gd name="adj1" fmla="val 53291"/>
              <a:gd name="adj2" fmla="val 413"/>
              <a:gd name="adj3" fmla="val 55643"/>
              <a:gd name="adj4" fmla="val -16620"/>
              <a:gd name="adj5" fmla="val 62220"/>
              <a:gd name="adj6" fmla="val -15803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認定農用地の区域内において、中山間地域等直接支払交付金の集落協定にも含まれている面積を記入してください。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留意事項</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重複する区域がある場合、活動が重複しないように注意してください。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活動計画書に位置付けた農地維持活動の実施に当たっては、農地維持支払交付金により行います。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また、資源向上支払（共同）に取り組む場合、中山間地域等直接支払の「多面的機能を増進する活動」で選択している活動以外の活動を実施します。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19</xdr:col>
      <xdr:colOff>136072</xdr:colOff>
      <xdr:row>0</xdr:row>
      <xdr:rowOff>120953</xdr:rowOff>
    </xdr:from>
    <xdr:to>
      <xdr:col>27</xdr:col>
      <xdr:colOff>7738</xdr:colOff>
      <xdr:row>184</xdr:row>
      <xdr:rowOff>434865</xdr:rowOff>
    </xdr:to>
    <xdr:grpSp>
      <xdr:nvGrpSpPr>
        <xdr:cNvPr id="27" name="グループ化 26">
          <a:extLst>
            <a:ext uri="{FF2B5EF4-FFF2-40B4-BE49-F238E27FC236}">
              <a16:creationId xmlns:a16="http://schemas.microsoft.com/office/drawing/2014/main" id="{15A57CD3-9979-40B1-BC5F-F2B9C1577847}"/>
            </a:ext>
          </a:extLst>
        </xdr:cNvPr>
        <xdr:cNvGrpSpPr/>
      </xdr:nvGrpSpPr>
      <xdr:grpSpPr>
        <a:xfrm>
          <a:off x="6570739" y="120953"/>
          <a:ext cx="5004582" cy="46615995"/>
          <a:chOff x="6015000" y="44450"/>
          <a:chExt cx="4549471" cy="48594415"/>
        </a:xfrm>
      </xdr:grpSpPr>
      <xdr:grpSp>
        <xdr:nvGrpSpPr>
          <xdr:cNvPr id="28" name="グループ化 27">
            <a:extLst>
              <a:ext uri="{FF2B5EF4-FFF2-40B4-BE49-F238E27FC236}">
                <a16:creationId xmlns:a16="http://schemas.microsoft.com/office/drawing/2014/main" id="{578AA79F-81B3-1687-2328-B7F8B2277821}"/>
              </a:ext>
            </a:extLst>
          </xdr:cNvPr>
          <xdr:cNvGrpSpPr/>
        </xdr:nvGrpSpPr>
        <xdr:grpSpPr>
          <a:xfrm>
            <a:off x="7267324" y="47625"/>
            <a:ext cx="3300322" cy="48588065"/>
            <a:chOff x="7274952" y="55218"/>
            <a:chExt cx="3281626" cy="49006648"/>
          </a:xfrm>
        </xdr:grpSpPr>
        <xdr:sp macro="" textlink="">
          <xdr:nvSpPr>
            <xdr:cNvPr id="30" name="線吹き出し 2 (枠付き) 19">
              <a:extLst>
                <a:ext uri="{FF2B5EF4-FFF2-40B4-BE49-F238E27FC236}">
                  <a16:creationId xmlns:a16="http://schemas.microsoft.com/office/drawing/2014/main" id="{74A72489-7175-0191-4366-4B7E68B929A5}"/>
                </a:ext>
              </a:extLst>
            </xdr:cNvPr>
            <xdr:cNvSpPr/>
          </xdr:nvSpPr>
          <xdr:spPr>
            <a:xfrm>
              <a:off x="7365394" y="38856835"/>
              <a:ext cx="3132793" cy="950349"/>
            </a:xfrm>
            <a:prstGeom prst="borderCallout2">
              <a:avLst>
                <a:gd name="adj1" fmla="val 53291"/>
                <a:gd name="adj2" fmla="val 413"/>
                <a:gd name="adj3" fmla="val 53375"/>
                <a:gd name="adj4" fmla="val -17771"/>
                <a:gd name="adj5" fmla="val -41323"/>
                <a:gd name="adj6" fmla="val -13048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「多面的機能の増進を図る活動」においては、</a:t>
              </a:r>
              <a:r>
                <a:rPr kumimoji="0" lang="ja-JP" altLang="en-US" sz="1050" b="1"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取組面積に関する要件はありません</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が、</a:t>
              </a:r>
              <a:r>
                <a:rPr kumimoji="0" lang="ja-JP" altLang="en-US" sz="1050" b="0" i="0" u="sng"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実施状況を把握するため、面積を入力してください</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1" name="線吹き出し 2 (枠付き) 19">
              <a:extLst>
                <a:ext uri="{FF2B5EF4-FFF2-40B4-BE49-F238E27FC236}">
                  <a16:creationId xmlns:a16="http://schemas.microsoft.com/office/drawing/2014/main" id="{A4B9BA0B-E2AF-AB51-8FEB-02AF3092E70E}"/>
                </a:ext>
              </a:extLst>
            </xdr:cNvPr>
            <xdr:cNvSpPr/>
          </xdr:nvSpPr>
          <xdr:spPr>
            <a:xfrm>
              <a:off x="7344303" y="41443908"/>
              <a:ext cx="3161348" cy="2067013"/>
            </a:xfrm>
            <a:prstGeom prst="borderCallout2">
              <a:avLst>
                <a:gd name="adj1" fmla="val 53291"/>
                <a:gd name="adj2" fmla="val 413"/>
                <a:gd name="adj3" fmla="val 53535"/>
                <a:gd name="adj4" fmla="val -71419"/>
                <a:gd name="adj5" fmla="val 100238"/>
                <a:gd name="adj6" fmla="val -77432"/>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・施設区分を選択すると、単位が自動で選択されます。</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対象施設ごとの施設単位を統一しました。「水路」、「農道」でゲート等を「１箇所」施工する場合は「</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0.01km</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」と記入してください。</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なお、既に認定を受けている事業計画書（活動計画書）について、これに係る変更の届出は不要です。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2" name="線吹き出し 2 (枠付き) 19">
              <a:extLst>
                <a:ext uri="{FF2B5EF4-FFF2-40B4-BE49-F238E27FC236}">
                  <a16:creationId xmlns:a16="http://schemas.microsoft.com/office/drawing/2014/main" id="{55742121-2DD2-9261-81BA-3928B90AD768}"/>
                </a:ext>
              </a:extLst>
            </xdr:cNvPr>
            <xdr:cNvSpPr/>
          </xdr:nvSpPr>
          <xdr:spPr>
            <a:xfrm>
              <a:off x="7320663" y="43639728"/>
              <a:ext cx="3208308" cy="609081"/>
            </a:xfrm>
            <a:prstGeom prst="borderCallout2">
              <a:avLst>
                <a:gd name="adj1" fmla="val 53291"/>
                <a:gd name="adj2" fmla="val 413"/>
                <a:gd name="adj3" fmla="val 54810"/>
                <a:gd name="adj4" fmla="val -8763"/>
                <a:gd name="adj5" fmla="val 47260"/>
                <a:gd name="adj6" fmla="val -8051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施設延長は、小数点以下第２位まで記入してください。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nvGrpSpPr>
            <xdr:cNvPr id="33" name="グループ化 32">
              <a:extLst>
                <a:ext uri="{FF2B5EF4-FFF2-40B4-BE49-F238E27FC236}">
                  <a16:creationId xmlns:a16="http://schemas.microsoft.com/office/drawing/2014/main" id="{28E44E49-7324-5B6B-B981-21E198CB96DE}"/>
                </a:ext>
              </a:extLst>
            </xdr:cNvPr>
            <xdr:cNvGrpSpPr/>
          </xdr:nvGrpSpPr>
          <xdr:grpSpPr>
            <a:xfrm>
              <a:off x="7321488" y="44419471"/>
              <a:ext cx="3208766" cy="4642395"/>
              <a:chOff x="7306495" y="44311881"/>
              <a:chExt cx="3207337" cy="4565834"/>
            </a:xfrm>
          </xdr:grpSpPr>
          <xdr:sp macro="" textlink="">
            <xdr:nvSpPr>
              <xdr:cNvPr id="50" name="線吹き出し 2 (枠付き) 19">
                <a:extLst>
                  <a:ext uri="{FF2B5EF4-FFF2-40B4-BE49-F238E27FC236}">
                    <a16:creationId xmlns:a16="http://schemas.microsoft.com/office/drawing/2014/main" id="{CB1497A9-15D7-62FE-1158-DCF7D8DB3AC9}"/>
                  </a:ext>
                </a:extLst>
              </xdr:cNvPr>
              <xdr:cNvSpPr/>
            </xdr:nvSpPr>
            <xdr:spPr>
              <a:xfrm>
                <a:off x="7306495" y="44311881"/>
                <a:ext cx="3207337" cy="1505856"/>
              </a:xfrm>
              <a:prstGeom prst="borderCallout2">
                <a:avLst>
                  <a:gd name="adj1" fmla="val 53291"/>
                  <a:gd name="adj2" fmla="val 413"/>
                  <a:gd name="adj3" fmla="val 54810"/>
                  <a:gd name="adj4" fmla="val -8763"/>
                  <a:gd name="adj5" fmla="val -3033"/>
                  <a:gd name="adj6" fmla="val -5523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0" lang="ja-JP"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・排水路には、水路のうち排水機能を有する水路（反復利用等が行われる用排兼用水路を含む）の数量を記入してください。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・該当する数量がない場合は空欄にしてください。（</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0</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を入力するとエラーが表示されます。）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51" name="線吹き出し 2 (枠付き) 19">
                <a:extLst>
                  <a:ext uri="{FF2B5EF4-FFF2-40B4-BE49-F238E27FC236}">
                    <a16:creationId xmlns:a16="http://schemas.microsoft.com/office/drawing/2014/main" id="{E9FCAC2C-A5B8-90D1-F271-DD6ABBB9A099}"/>
                  </a:ext>
                </a:extLst>
              </xdr:cNvPr>
              <xdr:cNvSpPr/>
            </xdr:nvSpPr>
            <xdr:spPr>
              <a:xfrm>
                <a:off x="7315207" y="48061438"/>
                <a:ext cx="3169195" cy="816277"/>
              </a:xfrm>
              <a:prstGeom prst="borderCallout2">
                <a:avLst>
                  <a:gd name="adj1" fmla="val 53291"/>
                  <a:gd name="adj2" fmla="val 413"/>
                  <a:gd name="adj3" fmla="val 43818"/>
                  <a:gd name="adj4" fmla="val -6803"/>
                  <a:gd name="adj5" fmla="val 43428"/>
                  <a:gd name="adj6" fmla="val -1433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直営施工とは、活動組織が自ら施設の補修等を全て又は一部実施することです。該当するものに○を記入してください。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grpSp>
          <xdr:nvGrpSpPr>
            <xdr:cNvPr id="34" name="グループ化 33">
              <a:extLst>
                <a:ext uri="{FF2B5EF4-FFF2-40B4-BE49-F238E27FC236}">
                  <a16:creationId xmlns:a16="http://schemas.microsoft.com/office/drawing/2014/main" id="{CD282C39-E0A1-A2CC-D468-62E19A426076}"/>
                </a:ext>
              </a:extLst>
            </xdr:cNvPr>
            <xdr:cNvGrpSpPr/>
          </xdr:nvGrpSpPr>
          <xdr:grpSpPr>
            <a:xfrm>
              <a:off x="7274952" y="55218"/>
              <a:ext cx="3281626" cy="35880995"/>
              <a:chOff x="7253590" y="55218"/>
              <a:chExt cx="3292931" cy="35739466"/>
            </a:xfrm>
          </xdr:grpSpPr>
          <xdr:sp macro="" textlink="">
            <xdr:nvSpPr>
              <xdr:cNvPr id="35" name="線吹き出し 2 (枠付き) 19">
                <a:extLst>
                  <a:ext uri="{FF2B5EF4-FFF2-40B4-BE49-F238E27FC236}">
                    <a16:creationId xmlns:a16="http://schemas.microsoft.com/office/drawing/2014/main" id="{5FD8913C-6C56-EFF5-0E0C-8B975CE54436}"/>
                  </a:ext>
                </a:extLst>
              </xdr:cNvPr>
              <xdr:cNvSpPr/>
            </xdr:nvSpPr>
            <xdr:spPr>
              <a:xfrm>
                <a:off x="7326948" y="27716786"/>
                <a:ext cx="3132083" cy="2533098"/>
              </a:xfrm>
              <a:prstGeom prst="borderCallout2">
                <a:avLst>
                  <a:gd name="adj1" fmla="val 53291"/>
                  <a:gd name="adj2" fmla="val 413"/>
                  <a:gd name="adj3" fmla="val 54810"/>
                  <a:gd name="adj4" fmla="val -8763"/>
                  <a:gd name="adj5" fmla="val 50762"/>
                  <a:gd name="adj6" fmla="val -57022"/>
                </a:avLst>
              </a:prstGeom>
              <a:solidFill>
                <a:srgbClr val="ED7D31">
                  <a:lumMod val="20000"/>
                  <a:lumOff val="80000"/>
                </a:srgb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「農村環境保全活動」は、以下の５つのテーマのうち実施するテーマに該当する「計画策定」及び「実践活動」（プルダウンリスト、該当するテーマ名は括弧書き）を選択して○を記入してください。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テーマ</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・生態系保全</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・水質保全</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・景観形成・生活環境保全</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・水田貯留機能増進・地下水かん養</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・資源循環</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6" name="線吹き出し 2 (枠付き) 19">
                <a:extLst>
                  <a:ext uri="{FF2B5EF4-FFF2-40B4-BE49-F238E27FC236}">
                    <a16:creationId xmlns:a16="http://schemas.microsoft.com/office/drawing/2014/main" id="{7F373B0D-C353-C66C-7970-3ECDFBC065B6}"/>
                  </a:ext>
                </a:extLst>
              </xdr:cNvPr>
              <xdr:cNvSpPr/>
            </xdr:nvSpPr>
            <xdr:spPr>
              <a:xfrm>
                <a:off x="7354056" y="30873288"/>
                <a:ext cx="3110249" cy="1014757"/>
              </a:xfrm>
              <a:prstGeom prst="borderCallout2">
                <a:avLst>
                  <a:gd name="adj1" fmla="val 53291"/>
                  <a:gd name="adj2" fmla="val 413"/>
                  <a:gd name="adj3" fmla="val 54810"/>
                  <a:gd name="adj4" fmla="val -8763"/>
                  <a:gd name="adj5" fmla="val 96144"/>
                  <a:gd name="adj6" fmla="val -99471"/>
                </a:avLst>
              </a:prstGeom>
              <a:solidFill>
                <a:srgbClr val="ED7D31">
                  <a:lumMod val="20000"/>
                  <a:lumOff val="80000"/>
                </a:srgb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51 </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啓発・普及活動」は、広報活動、啓発活動に関する活動、地域住民との交流活動、学校教育、教育機関等との連携に関する活動が該当します。</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p>
            </xdr:txBody>
          </xdr:sp>
          <xdr:grpSp>
            <xdr:nvGrpSpPr>
              <xdr:cNvPr id="37" name="グループ化 36">
                <a:extLst>
                  <a:ext uri="{FF2B5EF4-FFF2-40B4-BE49-F238E27FC236}">
                    <a16:creationId xmlns:a16="http://schemas.microsoft.com/office/drawing/2014/main" id="{5BF88858-AE17-1DFA-62AC-496FABEED10C}"/>
                  </a:ext>
                </a:extLst>
              </xdr:cNvPr>
              <xdr:cNvGrpSpPr/>
            </xdr:nvGrpSpPr>
            <xdr:grpSpPr>
              <a:xfrm>
                <a:off x="7253590" y="55218"/>
                <a:ext cx="3292931" cy="26223044"/>
                <a:chOff x="7253590" y="55218"/>
                <a:chExt cx="3292931" cy="26223044"/>
              </a:xfrm>
            </xdr:grpSpPr>
            <xdr:sp macro="" textlink="">
              <xdr:nvSpPr>
                <xdr:cNvPr id="39" name="線吹き出し 2 (枠付き) 19">
                  <a:extLst>
                    <a:ext uri="{FF2B5EF4-FFF2-40B4-BE49-F238E27FC236}">
                      <a16:creationId xmlns:a16="http://schemas.microsoft.com/office/drawing/2014/main" id="{33DB08E6-24E4-D6A6-AA92-38333408AA35}"/>
                    </a:ext>
                  </a:extLst>
                </xdr:cNvPr>
                <xdr:cNvSpPr/>
              </xdr:nvSpPr>
              <xdr:spPr>
                <a:xfrm>
                  <a:off x="7343913" y="1449458"/>
                  <a:ext cx="3175000" cy="575396"/>
                </a:xfrm>
                <a:prstGeom prst="borderCallout2">
                  <a:avLst>
                    <a:gd name="adj1" fmla="val 53291"/>
                    <a:gd name="adj2" fmla="val 413"/>
                    <a:gd name="adj3" fmla="val 9227"/>
                    <a:gd name="adj4" fmla="val -22404"/>
                    <a:gd name="adj5" fmla="val 101422"/>
                    <a:gd name="adj6" fmla="val -19247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交付の算定の対象となる農用地面積を記入してください。</a:t>
                  </a:r>
                </a:p>
              </xdr:txBody>
            </xdr:sp>
            <xdr:sp macro="" textlink="">
              <xdr:nvSpPr>
                <xdr:cNvPr id="40" name="線吹き出し 2 (枠付き) 19">
                  <a:extLst>
                    <a:ext uri="{FF2B5EF4-FFF2-40B4-BE49-F238E27FC236}">
                      <a16:creationId xmlns:a16="http://schemas.microsoft.com/office/drawing/2014/main" id="{97BF67FC-8DE7-8ECA-24B7-27F6353B6227}"/>
                    </a:ext>
                  </a:extLst>
                </xdr:cNvPr>
                <xdr:cNvSpPr/>
              </xdr:nvSpPr>
              <xdr:spPr>
                <a:xfrm>
                  <a:off x="7323206" y="3188805"/>
                  <a:ext cx="3188803" cy="1615656"/>
                </a:xfrm>
                <a:prstGeom prst="borderCallout2">
                  <a:avLst>
                    <a:gd name="adj1" fmla="val 50392"/>
                    <a:gd name="adj2" fmla="val -453"/>
                    <a:gd name="adj3" fmla="val 36215"/>
                    <a:gd name="adj4" fmla="val -102054"/>
                    <a:gd name="adj5" fmla="val -11222"/>
                    <a:gd name="adj6" fmla="val -149437"/>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1"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・交付単価は、市町村に確認してください。</a:t>
                  </a:r>
                  <a:endParaRPr kumimoji="0" lang="ja-JP" altLang="ja-JP" sz="1050" b="1"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・交付単価の欄には、基礎単価が表示されています。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・交付単価は、条件に応じて異なります。該当するものに○を付けると自動で計算されます。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・複数の交付単価が適用される場合、行を追加して記入してください。</a:t>
                  </a:r>
                </a:p>
              </xdr:txBody>
            </xdr:sp>
            <xdr:sp macro="" textlink="">
              <xdr:nvSpPr>
                <xdr:cNvPr id="41" name="線吹き出し 2 (枠付き) 19">
                  <a:extLst>
                    <a:ext uri="{FF2B5EF4-FFF2-40B4-BE49-F238E27FC236}">
                      <a16:creationId xmlns:a16="http://schemas.microsoft.com/office/drawing/2014/main" id="{C3766B20-A2FD-7A5F-8FB2-0A7FC9A82E4E}"/>
                    </a:ext>
                  </a:extLst>
                </xdr:cNvPr>
                <xdr:cNvSpPr/>
              </xdr:nvSpPr>
              <xdr:spPr>
                <a:xfrm>
                  <a:off x="7308548" y="8481676"/>
                  <a:ext cx="3168952" cy="1762882"/>
                </a:xfrm>
                <a:prstGeom prst="borderCallout2">
                  <a:avLst>
                    <a:gd name="adj1" fmla="val 53291"/>
                    <a:gd name="adj2" fmla="val 413"/>
                    <a:gd name="adj3" fmla="val 61858"/>
                    <a:gd name="adj4" fmla="val -26405"/>
                    <a:gd name="adj5" fmla="val 90444"/>
                    <a:gd name="adj6" fmla="val -36768"/>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広域活動組織の規模要件（</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200ha</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以上（北海道は</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3,000ha</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以上）を満たさない場合、長寿命化の交付上限額は、</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「対象農用地面積</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交付単価の合計額」と</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「保全管理する区域内に存在する集落数</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×200</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万円」</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のいずれか小さい方の額となります。</a:t>
                  </a:r>
                </a:p>
              </xdr:txBody>
            </xdr:sp>
            <xdr:sp macro="" textlink="">
              <xdr:nvSpPr>
                <xdr:cNvPr id="42" name="線吹き出し 2 (枠付き) 19">
                  <a:extLst>
                    <a:ext uri="{FF2B5EF4-FFF2-40B4-BE49-F238E27FC236}">
                      <a16:creationId xmlns:a16="http://schemas.microsoft.com/office/drawing/2014/main" id="{ABE5FDA0-6807-3583-9C42-E9C8FE94BF5F}"/>
                    </a:ext>
                  </a:extLst>
                </xdr:cNvPr>
                <xdr:cNvSpPr/>
              </xdr:nvSpPr>
              <xdr:spPr>
                <a:xfrm>
                  <a:off x="7283261" y="17590701"/>
                  <a:ext cx="3090706" cy="917990"/>
                </a:xfrm>
                <a:prstGeom prst="borderCallout2">
                  <a:avLst>
                    <a:gd name="adj1" fmla="val 53291"/>
                    <a:gd name="adj2" fmla="val 413"/>
                    <a:gd name="adj3" fmla="val 57743"/>
                    <a:gd name="adj4" fmla="val -21939"/>
                    <a:gd name="adj5" fmla="val 71552"/>
                    <a:gd name="adj6" fmla="val -34502"/>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「点検結果に応じて実施」等とされている項目について、対象施設がない場合は、”対象施設なし”又は</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と記入してください。</a:t>
                  </a:r>
                </a:p>
              </xdr:txBody>
            </xdr:sp>
            <xdr:sp macro="" textlink="">
              <xdr:nvSpPr>
                <xdr:cNvPr id="43" name="線吹き出し 2 (枠付き) 19">
                  <a:extLst>
                    <a:ext uri="{FF2B5EF4-FFF2-40B4-BE49-F238E27FC236}">
                      <a16:creationId xmlns:a16="http://schemas.microsoft.com/office/drawing/2014/main" id="{84E51230-24E5-5893-9E08-299270C7A8F2}"/>
                    </a:ext>
                  </a:extLst>
                </xdr:cNvPr>
                <xdr:cNvSpPr/>
              </xdr:nvSpPr>
              <xdr:spPr>
                <a:xfrm>
                  <a:off x="7287841" y="18583341"/>
                  <a:ext cx="3058517" cy="1002089"/>
                </a:xfrm>
                <a:prstGeom prst="borderCallout2">
                  <a:avLst>
                    <a:gd name="adj1" fmla="val 53291"/>
                    <a:gd name="adj2" fmla="val 413"/>
                    <a:gd name="adj3" fmla="val 48611"/>
                    <a:gd name="adj4" fmla="val -22755"/>
                    <a:gd name="adj5" fmla="val 22950"/>
                    <a:gd name="adj6" fmla="val -10167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推進活動は、「地域資源保全管理構想」の策定に向けて</a:t>
                  </a:r>
                  <a:r>
                    <a:rPr kumimoji="0" lang="ja-JP" altLang="en-US" sz="1050" b="1"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毎年度</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実施する必要があります。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具体的な推進活動は、以下の４）において</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17</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23</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のいずれかを選択してください。</a:t>
                  </a:r>
                </a:p>
              </xdr:txBody>
            </xdr:sp>
            <xdr:sp macro="" textlink="">
              <xdr:nvSpPr>
                <xdr:cNvPr id="44" name="線吹き出し 2 (枠付き) 19">
                  <a:extLst>
                    <a:ext uri="{FF2B5EF4-FFF2-40B4-BE49-F238E27FC236}">
                      <a16:creationId xmlns:a16="http://schemas.microsoft.com/office/drawing/2014/main" id="{B17A0086-D6DB-7C2A-1978-E3D838CE16BA}"/>
                    </a:ext>
                  </a:extLst>
                </xdr:cNvPr>
                <xdr:cNvSpPr/>
              </xdr:nvSpPr>
              <xdr:spPr>
                <a:xfrm>
                  <a:off x="7325581" y="10595347"/>
                  <a:ext cx="3151919" cy="662100"/>
                </a:xfrm>
                <a:prstGeom prst="borderCallout2">
                  <a:avLst>
                    <a:gd name="adj1" fmla="val 53291"/>
                    <a:gd name="adj2" fmla="val 413"/>
                    <a:gd name="adj3" fmla="val 20409"/>
                    <a:gd name="adj4" fmla="val -23654"/>
                    <a:gd name="adj5" fmla="val 46833"/>
                    <a:gd name="adj6" fmla="val -44521"/>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広域活動組織の設立、</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NPO</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法人化、活動支援班の設立を行う場合は、その実施予定年度を記入してください。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45" name="線吹き出し 2 (枠付き) 19">
                  <a:extLst>
                    <a:ext uri="{FF2B5EF4-FFF2-40B4-BE49-F238E27FC236}">
                      <a16:creationId xmlns:a16="http://schemas.microsoft.com/office/drawing/2014/main" id="{519CCFDE-9DB5-3307-7950-A23AEE859035}"/>
                    </a:ext>
                  </a:extLst>
                </xdr:cNvPr>
                <xdr:cNvSpPr/>
              </xdr:nvSpPr>
              <xdr:spPr>
                <a:xfrm>
                  <a:off x="7312987" y="11374266"/>
                  <a:ext cx="3143807" cy="601006"/>
                </a:xfrm>
                <a:prstGeom prst="borderCallout2">
                  <a:avLst>
                    <a:gd name="adj1" fmla="val 53291"/>
                    <a:gd name="adj2" fmla="val 413"/>
                    <a:gd name="adj3" fmla="val 35287"/>
                    <a:gd name="adj4" fmla="val -12934"/>
                    <a:gd name="adj5" fmla="val 65437"/>
                    <a:gd name="adj6" fmla="val -2043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点線内は、市町村担当者に確認の上、記入してください。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46" name="線吹き出し 2 (枠付き) 19">
                  <a:extLst>
                    <a:ext uri="{FF2B5EF4-FFF2-40B4-BE49-F238E27FC236}">
                      <a16:creationId xmlns:a16="http://schemas.microsoft.com/office/drawing/2014/main" id="{849DE723-8E7F-5F12-E1A6-EC7B1A261AA9}"/>
                    </a:ext>
                  </a:extLst>
                </xdr:cNvPr>
                <xdr:cNvSpPr/>
              </xdr:nvSpPr>
              <xdr:spPr>
                <a:xfrm>
                  <a:off x="7329254" y="25579457"/>
                  <a:ext cx="3217267" cy="698805"/>
                </a:xfrm>
                <a:prstGeom prst="borderCallout2">
                  <a:avLst>
                    <a:gd name="adj1" fmla="val 53291"/>
                    <a:gd name="adj2" fmla="val 413"/>
                    <a:gd name="adj3" fmla="val 55530"/>
                    <a:gd name="adj4" fmla="val -13697"/>
                    <a:gd name="adj5" fmla="val 117516"/>
                    <a:gd name="adj6" fmla="val -2922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毎年度</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、機能診断を実施し、その結果に応じて必要な補修等を実施します。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47" name="Rectangle 65">
                  <a:extLst>
                    <a:ext uri="{FF2B5EF4-FFF2-40B4-BE49-F238E27FC236}">
                      <a16:creationId xmlns:a16="http://schemas.microsoft.com/office/drawing/2014/main" id="{15A3B26B-6F87-819B-9EC7-78C35FFAE4B8}"/>
                    </a:ext>
                  </a:extLst>
                </xdr:cNvPr>
                <xdr:cNvSpPr>
                  <a:spLocks noChangeArrowheads="1"/>
                </xdr:cNvSpPr>
              </xdr:nvSpPr>
              <xdr:spPr bwMode="auto">
                <a:xfrm>
                  <a:off x="7330109" y="55218"/>
                  <a:ext cx="3198955" cy="1179491"/>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sp macro="" textlink="">
              <xdr:nvSpPr>
                <xdr:cNvPr id="48" name="線吹き出し 2 (枠付き) 19">
                  <a:extLst>
                    <a:ext uri="{FF2B5EF4-FFF2-40B4-BE49-F238E27FC236}">
                      <a16:creationId xmlns:a16="http://schemas.microsoft.com/office/drawing/2014/main" id="{1D43EF23-F4F0-89FE-C9CB-CFCDE327E046}"/>
                    </a:ext>
                  </a:extLst>
                </xdr:cNvPr>
                <xdr:cNvSpPr/>
              </xdr:nvSpPr>
              <xdr:spPr>
                <a:xfrm>
                  <a:off x="7295599" y="6267175"/>
                  <a:ext cx="3175000" cy="862771"/>
                </a:xfrm>
                <a:prstGeom prst="borderCallout2">
                  <a:avLst>
                    <a:gd name="adj1" fmla="val 53291"/>
                    <a:gd name="adj2" fmla="val 413"/>
                    <a:gd name="adj3" fmla="val 95595"/>
                    <a:gd name="adj4" fmla="val -5882"/>
                    <a:gd name="adj5" fmla="val 94026"/>
                    <a:gd name="adj6" fmla="val -16725"/>
                  </a:avLst>
                </a:prstGeom>
                <a:solidFill>
                  <a:sysClr val="window" lastClr="FFFFFF">
                    <a:lumMod val="95000"/>
                  </a:sysClr>
                </a:solidFill>
                <a:ln w="38100" cap="flat" cmpd="sng" algn="ctr">
                  <a:solidFill>
                    <a:srgbClr val="70AD47"/>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特定事業実施者向け</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「○」を入力してください。本シートはこの項目以外入力不要です。</a:t>
                  </a:r>
                </a:p>
              </xdr:txBody>
            </xdr:sp>
            <xdr:sp macro="" textlink="">
              <xdr:nvSpPr>
                <xdr:cNvPr id="49" name="線吹き出し 2 (枠付き) 19">
                  <a:extLst>
                    <a:ext uri="{FF2B5EF4-FFF2-40B4-BE49-F238E27FC236}">
                      <a16:creationId xmlns:a16="http://schemas.microsoft.com/office/drawing/2014/main" id="{F448A93A-7392-62C6-82B8-46E4EAC133D3}"/>
                    </a:ext>
                  </a:extLst>
                </xdr:cNvPr>
                <xdr:cNvSpPr/>
              </xdr:nvSpPr>
              <xdr:spPr>
                <a:xfrm>
                  <a:off x="7253590" y="14456311"/>
                  <a:ext cx="3168097" cy="771306"/>
                </a:xfrm>
                <a:prstGeom prst="borderCallout2">
                  <a:avLst>
                    <a:gd name="adj1" fmla="val 53291"/>
                    <a:gd name="adj2" fmla="val 413"/>
                    <a:gd name="adj3" fmla="val 33036"/>
                    <a:gd name="adj4" fmla="val -25294"/>
                    <a:gd name="adj5" fmla="val 59521"/>
                    <a:gd name="adj6" fmla="val -96718"/>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これまでの実施予定月から実施有無のみに変更します。実施するものに「○」を記入してください。</a:t>
                  </a:r>
                </a:p>
              </xdr:txBody>
            </xdr:sp>
          </xdr:grpSp>
          <xdr:sp macro="" textlink="">
            <xdr:nvSpPr>
              <xdr:cNvPr id="38" name="線吹き出し 2 (枠付き) 19">
                <a:extLst>
                  <a:ext uri="{FF2B5EF4-FFF2-40B4-BE49-F238E27FC236}">
                    <a16:creationId xmlns:a16="http://schemas.microsoft.com/office/drawing/2014/main" id="{A2A63BE1-8E46-FEC0-D959-AA0DC558A4A1}"/>
                  </a:ext>
                </a:extLst>
              </xdr:cNvPr>
              <xdr:cNvSpPr/>
            </xdr:nvSpPr>
            <xdr:spPr>
              <a:xfrm>
                <a:off x="7323206" y="33323706"/>
                <a:ext cx="3091383" cy="2470978"/>
              </a:xfrm>
              <a:prstGeom prst="borderCallout2">
                <a:avLst>
                  <a:gd name="adj1" fmla="val 53291"/>
                  <a:gd name="adj2" fmla="val 413"/>
                  <a:gd name="adj3" fmla="val 54810"/>
                  <a:gd name="adj4" fmla="val -8763"/>
                  <a:gd name="adj5" fmla="val 87485"/>
                  <a:gd name="adj6" fmla="val -98438"/>
                </a:avLst>
              </a:prstGeom>
              <a:solidFill>
                <a:srgbClr val="ED7D31">
                  <a:lumMod val="20000"/>
                  <a:lumOff val="80000"/>
                </a:srgb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60 </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広報活動・農村関係人口の拡大」は、</a:t>
                </a:r>
                <a:r>
                  <a:rPr kumimoji="0" lang="ja-JP" altLang="en-US" sz="1050" b="0" i="0" u="sng"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活動に対する多様な主体の参画の促進や地域外からの呼込みによる農村関係人口拡大のための</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、パンフレット等の作成・頒布、看板の設置、ホームページの開設・更新等の活動が該当します。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名称を「広報活動・農的関係人口の拡大」から「広報活動・農村関係人口の拡大」に変更しました。</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grpSp>
      <xdr:cxnSp macro="">
        <xdr:nvCxnSpPr>
          <xdr:cNvPr id="29" name="直線矢印コネクタ 28">
            <a:extLst>
              <a:ext uri="{FF2B5EF4-FFF2-40B4-BE49-F238E27FC236}">
                <a16:creationId xmlns:a16="http://schemas.microsoft.com/office/drawing/2014/main" id="{B1DC95C2-9A6B-AA5F-2947-56CF891414BC}"/>
              </a:ext>
            </a:extLst>
          </xdr:cNvPr>
          <xdr:cNvCxnSpPr/>
        </xdr:nvCxnSpPr>
        <xdr:spPr>
          <a:xfrm flipH="1">
            <a:off x="6015000" y="3971277"/>
            <a:ext cx="1331488" cy="573723"/>
          </a:xfrm>
          <a:prstGeom prst="straightConnector1">
            <a:avLst/>
          </a:prstGeom>
          <a:noFill/>
          <a:ln w="38100" cap="flat" cmpd="sng" algn="ctr">
            <a:solidFill>
              <a:srgbClr val="FF0000"/>
            </a:solidFill>
            <a:prstDash val="solid"/>
            <a:miter lim="800000"/>
            <a:tailEnd type="triangle"/>
          </a:ln>
          <a:effectLst/>
        </xdr:spPr>
      </xdr:cxnSp>
    </xdr:grp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3</xdr:col>
      <xdr:colOff>179716</xdr:colOff>
      <xdr:row>45</xdr:row>
      <xdr:rowOff>26958</xdr:rowOff>
    </xdr:from>
    <xdr:to>
      <xdr:col>19</xdr:col>
      <xdr:colOff>43301</xdr:colOff>
      <xdr:row>45</xdr:row>
      <xdr:rowOff>26958</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056016" y="12333258"/>
          <a:ext cx="53309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274449</xdr:colOff>
      <xdr:row>0</xdr:row>
      <xdr:rowOff>96865</xdr:rowOff>
    </xdr:from>
    <xdr:to>
      <xdr:col>39</xdr:col>
      <xdr:colOff>227396</xdr:colOff>
      <xdr:row>104</xdr:row>
      <xdr:rowOff>37700</xdr:rowOff>
    </xdr:to>
    <xdr:grpSp>
      <xdr:nvGrpSpPr>
        <xdr:cNvPr id="11" name="グループ化 10">
          <a:extLst>
            <a:ext uri="{FF2B5EF4-FFF2-40B4-BE49-F238E27FC236}">
              <a16:creationId xmlns:a16="http://schemas.microsoft.com/office/drawing/2014/main" id="{5277A427-DE84-46F7-94CB-4C00D23E47D8}"/>
            </a:ext>
          </a:extLst>
        </xdr:cNvPr>
        <xdr:cNvGrpSpPr/>
      </xdr:nvGrpSpPr>
      <xdr:grpSpPr>
        <a:xfrm>
          <a:off x="5275074" y="96865"/>
          <a:ext cx="8151251" cy="28379764"/>
          <a:chOff x="4859151" y="0"/>
          <a:chExt cx="7422067" cy="28732940"/>
        </a:xfrm>
      </xdr:grpSpPr>
      <xdr:grpSp>
        <xdr:nvGrpSpPr>
          <xdr:cNvPr id="12" name="グループ化 11">
            <a:extLst>
              <a:ext uri="{FF2B5EF4-FFF2-40B4-BE49-F238E27FC236}">
                <a16:creationId xmlns:a16="http://schemas.microsoft.com/office/drawing/2014/main" id="{BF5647F9-99EC-C563-B494-9C8C2791CC98}"/>
              </a:ext>
            </a:extLst>
          </xdr:cNvPr>
          <xdr:cNvGrpSpPr/>
        </xdr:nvGrpSpPr>
        <xdr:grpSpPr>
          <a:xfrm>
            <a:off x="7252982" y="0"/>
            <a:ext cx="5028236" cy="27980039"/>
            <a:chOff x="7350606" y="51315"/>
            <a:chExt cx="5071885" cy="28121964"/>
          </a:xfrm>
        </xdr:grpSpPr>
        <xdr:sp macro="" textlink="">
          <xdr:nvSpPr>
            <xdr:cNvPr id="14" name="線吹き出し 2 (枠付き) 19">
              <a:extLst>
                <a:ext uri="{FF2B5EF4-FFF2-40B4-BE49-F238E27FC236}">
                  <a16:creationId xmlns:a16="http://schemas.microsoft.com/office/drawing/2014/main" id="{57758DA8-2C95-7FC5-3DA9-B2FA564245B5}"/>
                </a:ext>
              </a:extLst>
            </xdr:cNvPr>
            <xdr:cNvSpPr/>
          </xdr:nvSpPr>
          <xdr:spPr>
            <a:xfrm>
              <a:off x="7401919" y="2665617"/>
              <a:ext cx="3168586" cy="821697"/>
            </a:xfrm>
            <a:prstGeom prst="borderCallout2">
              <a:avLst>
                <a:gd name="adj1" fmla="val 53291"/>
                <a:gd name="adj2" fmla="val 413"/>
                <a:gd name="adj3" fmla="val 14198"/>
                <a:gd name="adj4" fmla="val -30767"/>
                <a:gd name="adj5" fmla="val -84295"/>
                <a:gd name="adj6" fmla="val -59378"/>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加算措置に取り組む場合、一覧の該当する項目に○を付け、（１）～別葉（６）の該当する項目に記入してください。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5" name="Rectangle 65">
              <a:extLst>
                <a:ext uri="{FF2B5EF4-FFF2-40B4-BE49-F238E27FC236}">
                  <a16:creationId xmlns:a16="http://schemas.microsoft.com/office/drawing/2014/main" id="{E47A6248-2CE0-9B2F-DC33-DB61625D8801}"/>
                </a:ext>
              </a:extLst>
            </xdr:cNvPr>
            <xdr:cNvSpPr>
              <a:spLocks noChangeArrowheads="1"/>
            </xdr:cNvSpPr>
          </xdr:nvSpPr>
          <xdr:spPr bwMode="auto">
            <a:xfrm>
              <a:off x="9223536" y="51315"/>
              <a:ext cx="3198955" cy="1179491"/>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sp macro="" textlink="">
          <xdr:nvSpPr>
            <xdr:cNvPr id="16" name="線吹き出し 2 (枠付き) 19">
              <a:extLst>
                <a:ext uri="{FF2B5EF4-FFF2-40B4-BE49-F238E27FC236}">
                  <a16:creationId xmlns:a16="http://schemas.microsoft.com/office/drawing/2014/main" id="{80372CE5-CB36-CB05-B311-F0E30F8A7691}"/>
                </a:ext>
              </a:extLst>
            </xdr:cNvPr>
            <xdr:cNvSpPr/>
          </xdr:nvSpPr>
          <xdr:spPr>
            <a:xfrm>
              <a:off x="7374722" y="6681997"/>
              <a:ext cx="3168586" cy="821697"/>
            </a:xfrm>
            <a:prstGeom prst="borderCallout2">
              <a:avLst>
                <a:gd name="adj1" fmla="val 53291"/>
                <a:gd name="adj2" fmla="val 413"/>
                <a:gd name="adj3" fmla="val 56371"/>
                <a:gd name="adj4" fmla="val -23135"/>
                <a:gd name="adj5" fmla="val 114463"/>
                <a:gd name="adj6" fmla="val -19047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「対象農用地面積」には、資源向上支払（共同）の対象農用地面積が自動で入力されます。</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必要に応じて修正してください。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7" name="線吹き出し 2 (枠付き) 19">
              <a:extLst>
                <a:ext uri="{FF2B5EF4-FFF2-40B4-BE49-F238E27FC236}">
                  <a16:creationId xmlns:a16="http://schemas.microsoft.com/office/drawing/2014/main" id="{482BC47B-57CD-1F3A-CC86-D9387B0E81E5}"/>
                </a:ext>
              </a:extLst>
            </xdr:cNvPr>
            <xdr:cNvSpPr/>
          </xdr:nvSpPr>
          <xdr:spPr>
            <a:xfrm>
              <a:off x="7369849" y="14220151"/>
              <a:ext cx="3168586" cy="821697"/>
            </a:xfrm>
            <a:prstGeom prst="borderCallout2">
              <a:avLst>
                <a:gd name="adj1" fmla="val 53291"/>
                <a:gd name="adj2" fmla="val 413"/>
                <a:gd name="adj3" fmla="val 56371"/>
                <a:gd name="adj4" fmla="val -23135"/>
                <a:gd name="adj5" fmla="val 161493"/>
                <a:gd name="adj6" fmla="val -18796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「対象農用地面積」には、資源向上支払（共同）の対象農用地面積が自動で入力されます。</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必要に応じて修正してください。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8" name="線吹き出し 2 (枠付き) 19">
              <a:extLst>
                <a:ext uri="{FF2B5EF4-FFF2-40B4-BE49-F238E27FC236}">
                  <a16:creationId xmlns:a16="http://schemas.microsoft.com/office/drawing/2014/main" id="{C6977C15-D006-474A-5BE9-3E5E76F723E5}"/>
                </a:ext>
              </a:extLst>
            </xdr:cNvPr>
            <xdr:cNvSpPr/>
          </xdr:nvSpPr>
          <xdr:spPr>
            <a:xfrm>
              <a:off x="7350606" y="26505602"/>
              <a:ext cx="3168586" cy="1667677"/>
            </a:xfrm>
            <a:prstGeom prst="borderCallout2">
              <a:avLst>
                <a:gd name="adj1" fmla="val 53291"/>
                <a:gd name="adj2" fmla="val 413"/>
                <a:gd name="adj3" fmla="val 34448"/>
                <a:gd name="adj4" fmla="val -79410"/>
                <a:gd name="adj5" fmla="val 59848"/>
                <a:gd name="adj6" fmla="val -17630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「対象農用地面積」には、資源向上支払（共同）の対象農用地面積が自動で入力されます。</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必要に応じて修正してください。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広域活動組織においては、集落ごとの面積の合計と一致しているか確認してください。</a:t>
              </a:r>
            </a:p>
          </xdr:txBody>
        </xdr:sp>
      </xdr:grpSp>
      <xdr:cxnSp macro="">
        <xdr:nvCxnSpPr>
          <xdr:cNvPr id="13" name="直線矢印コネクタ 12">
            <a:extLst>
              <a:ext uri="{FF2B5EF4-FFF2-40B4-BE49-F238E27FC236}">
                <a16:creationId xmlns:a16="http://schemas.microsoft.com/office/drawing/2014/main" id="{7EA548D1-C165-1708-4A4E-3618729B269E}"/>
              </a:ext>
            </a:extLst>
          </xdr:cNvPr>
          <xdr:cNvCxnSpPr>
            <a:stCxn id="18" idx="2"/>
          </xdr:cNvCxnSpPr>
        </xdr:nvCxnSpPr>
        <xdr:spPr>
          <a:xfrm flipH="1">
            <a:off x="4859151" y="27150409"/>
            <a:ext cx="2393831" cy="1582531"/>
          </a:xfrm>
          <a:prstGeom prst="straightConnector1">
            <a:avLst/>
          </a:prstGeom>
          <a:noFill/>
          <a:ln w="38100" cap="flat" cmpd="sng" algn="ctr">
            <a:solidFill>
              <a:srgbClr val="FF0000"/>
            </a:solidFill>
            <a:prstDash val="solid"/>
            <a:miter lim="800000"/>
            <a:tailEnd type="triangle"/>
          </a:ln>
          <a:effectLst/>
        </xdr:spPr>
      </xdr:cxnSp>
    </xdr:grp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39</xdr:col>
      <xdr:colOff>0</xdr:colOff>
      <xdr:row>0</xdr:row>
      <xdr:rowOff>0</xdr:rowOff>
    </xdr:from>
    <xdr:to>
      <xdr:col>49</xdr:col>
      <xdr:colOff>70471</xdr:colOff>
      <xdr:row>33</xdr:row>
      <xdr:rowOff>202254</xdr:rowOff>
    </xdr:to>
    <xdr:grpSp>
      <xdr:nvGrpSpPr>
        <xdr:cNvPr id="2" name="グループ化 1">
          <a:extLst>
            <a:ext uri="{FF2B5EF4-FFF2-40B4-BE49-F238E27FC236}">
              <a16:creationId xmlns:a16="http://schemas.microsoft.com/office/drawing/2014/main" id="{A7989417-B069-45EC-996B-ADE366980C53}"/>
            </a:ext>
          </a:extLst>
        </xdr:cNvPr>
        <xdr:cNvGrpSpPr/>
      </xdr:nvGrpSpPr>
      <xdr:grpSpPr>
        <a:xfrm>
          <a:off x="15120938" y="0"/>
          <a:ext cx="3642346" cy="8075262"/>
          <a:chOff x="13026081" y="60068"/>
          <a:chExt cx="3198955" cy="7542770"/>
        </a:xfrm>
      </xdr:grpSpPr>
      <xdr:sp macro="" textlink="">
        <xdr:nvSpPr>
          <xdr:cNvPr id="3" name="線吹き出し 2 (枠付き) 19">
            <a:extLst>
              <a:ext uri="{FF2B5EF4-FFF2-40B4-BE49-F238E27FC236}">
                <a16:creationId xmlns:a16="http://schemas.microsoft.com/office/drawing/2014/main" id="{9B5A3FEE-A83E-8989-F364-227F341873C4}"/>
              </a:ext>
            </a:extLst>
          </xdr:cNvPr>
          <xdr:cNvSpPr/>
        </xdr:nvSpPr>
        <xdr:spPr>
          <a:xfrm>
            <a:off x="13082852" y="2008417"/>
            <a:ext cx="3039450" cy="780446"/>
          </a:xfrm>
          <a:prstGeom prst="borderCallout2">
            <a:avLst>
              <a:gd name="adj1" fmla="val 53291"/>
              <a:gd name="adj2" fmla="val 413"/>
              <a:gd name="adj3" fmla="val -17667"/>
              <a:gd name="adj4" fmla="val -16183"/>
              <a:gd name="adj5" fmla="val 49072"/>
              <a:gd name="adj6" fmla="val -22059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「作物名」は水稲、麦、豆、いも、野菜、なたね（プルダウンリスト）から選択してください。</a:t>
            </a:r>
          </a:p>
        </xdr:txBody>
      </xdr:sp>
      <xdr:sp macro="" textlink="">
        <xdr:nvSpPr>
          <xdr:cNvPr id="4" name="Rectangle 65">
            <a:extLst>
              <a:ext uri="{FF2B5EF4-FFF2-40B4-BE49-F238E27FC236}">
                <a16:creationId xmlns:a16="http://schemas.microsoft.com/office/drawing/2014/main" id="{1C0D045C-5314-662F-A49C-7657C8543BA5}"/>
              </a:ext>
            </a:extLst>
          </xdr:cNvPr>
          <xdr:cNvSpPr>
            <a:spLocks noChangeArrowheads="1"/>
          </xdr:cNvSpPr>
        </xdr:nvSpPr>
        <xdr:spPr bwMode="auto">
          <a:xfrm>
            <a:off x="13026081" y="60068"/>
            <a:ext cx="3198955" cy="1179491"/>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sp macro="" textlink="">
        <xdr:nvSpPr>
          <xdr:cNvPr id="5" name="線吹き出し 2 (枠付き) 19">
            <a:extLst>
              <a:ext uri="{FF2B5EF4-FFF2-40B4-BE49-F238E27FC236}">
                <a16:creationId xmlns:a16="http://schemas.microsoft.com/office/drawing/2014/main" id="{FF17776C-0285-9BBD-0ABE-FE6B518A08A9}"/>
              </a:ext>
            </a:extLst>
          </xdr:cNvPr>
          <xdr:cNvSpPr/>
        </xdr:nvSpPr>
        <xdr:spPr>
          <a:xfrm>
            <a:off x="13103311" y="5938108"/>
            <a:ext cx="3072027" cy="1664730"/>
          </a:xfrm>
          <a:prstGeom prst="borderCallout2">
            <a:avLst>
              <a:gd name="adj1" fmla="val 53291"/>
              <a:gd name="adj2" fmla="val 413"/>
              <a:gd name="adj3" fmla="val -17667"/>
              <a:gd name="adj4" fmla="val -16183"/>
              <a:gd name="adj5" fmla="val -2557"/>
              <a:gd name="adj6" fmla="val -273037"/>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・「計画面積」は、</a:t>
            </a:r>
            <a:r>
              <a:rPr kumimoji="0" lang="ja-JP" altLang="en-US" sz="1050" b="1"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畦畔、法面を含まない本地面積（</a:t>
            </a:r>
            <a:r>
              <a:rPr kumimoji="0" lang="en-US" altLang="ja-JP" sz="1050" b="1"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a:t>
            </a:r>
            <a:r>
              <a:rPr kumimoji="0" lang="ja-JP" altLang="en-US" sz="1050" b="1"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未満切捨て）</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・「計画面積」は、</a:t>
            </a:r>
            <a:r>
              <a:rPr kumimoji="0" lang="ja-JP" altLang="en-US" sz="1050" b="1"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取組ごとに、２年目以降の取組面積が初年度の取組面積を下回らず、終了年度の取組面積が初年度の取組面積を上回る必要が</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あります。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clientData fPrintsWithSheet="0"/>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9671;%20R07/&#36786;&#25919;&#23616;&#12424;&#12426;/R070422%20&#27096;&#24335;&#20462;&#27491;/&#12304;&#26368;&#26032;&#29256;&#12305;&#30003;&#35531;&#12539;&#22577;&#21578;&#27096;&#24335;&#65288;&#20837;&#21147;&#25903;&#25588;&#65289;250422.xlsm" TargetMode="External"/><Relationship Id="rId2" Type="http://schemas.openxmlformats.org/officeDocument/2006/relationships/externalLinkPath" Target="file:///T:\00%20&#25903;&#25588;&#21332;&#35696;&#20250;\&#9671;%20R07\&#36786;&#25919;&#23616;&#12424;&#12426;\R070422%20&#27096;&#24335;&#20462;&#27491;\&#12304;&#26368;&#26032;&#29256;&#12305;&#30003;&#35531;&#12539;&#22577;&#21578;&#27096;&#24335;&#65288;&#20837;&#21147;&#25903;&#25588;&#65289;250422.xlsm" TargetMode="External"/><Relationship Id="rId1" Type="http://schemas.openxmlformats.org/officeDocument/2006/relationships/externalLinkPath" Target="/00%20&#25903;&#25588;&#21332;&#35696;&#20250;/&#9671;%20R07/&#36786;&#25919;&#23616;&#12424;&#12426;/R070422%20&#27096;&#24335;&#20462;&#27491;/&#12304;&#26368;&#26032;&#29256;&#12305;&#30003;&#35531;&#12539;&#22577;&#21578;&#27096;&#24335;&#65288;&#20837;&#21147;&#25903;&#25588;&#65289;2504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はじめに（PC）"/>
      <sheetName val="使い方 (2)"/>
      <sheetName val="使い方"/>
      <sheetName val="【参考】交付単価（PC）"/>
      <sheetName val="はじめに (手書き)"/>
      <sheetName val="様式第1-1号"/>
      <sheetName val="様式第1-2号"/>
      <sheetName val="様式第1-3号"/>
      <sheetName val="別紙1 活動計画書"/>
      <sheetName val="加算措置（みどり加算以外）"/>
      <sheetName val="加算措置（みどり加算）"/>
      <sheetName val="別添1 位置図"/>
      <sheetName val="別添3 位置図"/>
      <sheetName val="別添4 位置図"/>
      <sheetName val="様式第１－11号"/>
      <sheetName val="構成員一覧"/>
      <sheetName val="長寿命化整備計画"/>
      <sheetName val="工事確認書"/>
      <sheetName val="活動記録"/>
      <sheetName val="金銭出納簿"/>
      <sheetName val="経過報告書（みどり加算）"/>
      <sheetName val="報告書"/>
      <sheetName val="別紙１ みどり加算"/>
      <sheetName val="別紙２ みどり加算"/>
      <sheetName val="別紙３ 持越金"/>
      <sheetName val="【選択肢】"/>
      <sheetName val="【取組番号早見表】"/>
      <sheetName val="【活動項目番号表】 "/>
      <sheetName val="【市町村用】"/>
      <sheetName val="別記3-1(1)"/>
      <sheetName val="別記3-1(３)"/>
      <sheetName val="別記3-1(４)"/>
      <sheetName val="市町村コードR6.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3">
          <cell r="A3" t="str">
            <v>■</v>
          </cell>
          <cell r="B3" t="str">
            <v>○</v>
          </cell>
          <cell r="C3" t="str">
            <v>○</v>
          </cell>
          <cell r="D3" t="str">
            <v>生態系保全</v>
          </cell>
          <cell r="E3" t="str">
            <v>循環かんがいによる水質保全</v>
          </cell>
          <cell r="F3" t="str">
            <v>水路</v>
          </cell>
          <cell r="K3" t="str">
            <v>km</v>
          </cell>
          <cell r="L3" t="str">
            <v>１.農業者個人</v>
          </cell>
          <cell r="M3">
            <v>1</v>
          </cell>
          <cell r="N3" t="str">
            <v>１.前年度持越</v>
          </cell>
        </row>
        <row r="4">
          <cell r="A4" t="str">
            <v>□</v>
          </cell>
          <cell r="C4" t="str">
            <v>－</v>
          </cell>
          <cell r="D4" t="str">
            <v>水質保全</v>
          </cell>
          <cell r="E4" t="str">
            <v>浄化水路による水質保全</v>
          </cell>
          <cell r="F4" t="str">
            <v>農道</v>
          </cell>
          <cell r="K4" t="str">
            <v>箇所</v>
          </cell>
          <cell r="L4" t="str">
            <v>２.農事組合法人</v>
          </cell>
          <cell r="M4">
            <v>2</v>
          </cell>
          <cell r="N4" t="str">
            <v>２.交付金</v>
          </cell>
        </row>
        <row r="5">
          <cell r="C5" t="str">
            <v>×</v>
          </cell>
          <cell r="D5" t="str">
            <v>景観形成・生活環境保全</v>
          </cell>
          <cell r="E5" t="str">
            <v>地下水かん養</v>
          </cell>
          <cell r="F5" t="str">
            <v>ため池</v>
          </cell>
          <cell r="L5" t="str">
            <v>３.営農組合</v>
          </cell>
          <cell r="N5" t="str">
            <v>３.利子等</v>
          </cell>
        </row>
        <row r="6">
          <cell r="D6" t="str">
            <v>水田貯留・地下水かん養</v>
          </cell>
          <cell r="E6" t="str">
            <v>持続的な水管理</v>
          </cell>
          <cell r="L6" t="str">
            <v>４.その他の農業者団体</v>
          </cell>
          <cell r="N6" t="str">
            <v>４.日当</v>
          </cell>
        </row>
        <row r="7">
          <cell r="D7" t="str">
            <v>資源循環</v>
          </cell>
          <cell r="E7" t="str">
            <v>土壌流出防止</v>
          </cell>
          <cell r="L7" t="str">
            <v>５.農業者以外個人</v>
          </cell>
          <cell r="N7" t="str">
            <v>５.外注費</v>
          </cell>
        </row>
        <row r="8">
          <cell r="E8" t="str">
            <v>生物多様性の回復</v>
          </cell>
          <cell r="L8" t="str">
            <v>６.自治会</v>
          </cell>
          <cell r="N8" t="str">
            <v>６.その他支出</v>
          </cell>
        </row>
        <row r="9">
          <cell r="E9" t="str">
            <v>水環境の回復</v>
          </cell>
          <cell r="L9" t="str">
            <v>７.女性会</v>
          </cell>
          <cell r="N9" t="str">
            <v>７.返還</v>
          </cell>
        </row>
        <row r="10">
          <cell r="E10" t="str">
            <v>持続的な畦畔管理</v>
          </cell>
          <cell r="L10" t="str">
            <v>８.子供会</v>
          </cell>
        </row>
        <row r="11">
          <cell r="E11" t="str">
            <v>専門家の指導</v>
          </cell>
          <cell r="L11" t="str">
            <v>９.土地改良区</v>
          </cell>
        </row>
        <row r="12">
          <cell r="L12" t="str">
            <v>10.JA</v>
          </cell>
        </row>
        <row r="13">
          <cell r="L13" t="str">
            <v>11.学校・PTA</v>
          </cell>
        </row>
        <row r="14">
          <cell r="L14" t="str">
            <v>12.NPO</v>
          </cell>
        </row>
        <row r="15">
          <cell r="L15" t="str">
            <v>13.その他の農業者以外団体</v>
          </cell>
        </row>
        <row r="18">
          <cell r="A18">
            <v>1</v>
          </cell>
          <cell r="B18" t="str">
            <v>長期中干し</v>
          </cell>
        </row>
        <row r="19">
          <cell r="A19">
            <v>2</v>
          </cell>
          <cell r="B19" t="str">
            <v>冬期湛水</v>
          </cell>
        </row>
        <row r="20">
          <cell r="A20">
            <v>3</v>
          </cell>
          <cell r="B20" t="str">
            <v>夏期湛水</v>
          </cell>
        </row>
        <row r="21">
          <cell r="A21">
            <v>4</v>
          </cell>
          <cell r="B21" t="str">
            <v>中干し延期</v>
          </cell>
        </row>
        <row r="22">
          <cell r="A22">
            <v>5</v>
          </cell>
          <cell r="B22" t="str">
            <v>江の設置_作溝実施</v>
          </cell>
        </row>
        <row r="23">
          <cell r="A23">
            <v>6</v>
          </cell>
          <cell r="B23" t="str">
            <v>江の設置_作溝未実施</v>
          </cell>
        </row>
        <row r="24">
          <cell r="A24">
            <v>7</v>
          </cell>
        </row>
        <row r="25">
          <cell r="A25">
            <v>8</v>
          </cell>
        </row>
        <row r="26">
          <cell r="A26">
            <v>9</v>
          </cell>
        </row>
        <row r="27">
          <cell r="A27">
            <v>10</v>
          </cell>
        </row>
        <row r="28">
          <cell r="A28">
            <v>11</v>
          </cell>
        </row>
        <row r="29">
          <cell r="A29">
            <v>12</v>
          </cell>
        </row>
        <row r="44">
          <cell r="W44" t="str">
            <v>39 生物の生息状況の把握（生態系保全）</v>
          </cell>
        </row>
        <row r="45">
          <cell r="W45" t="str">
            <v>40 外来種の駆除（生態系保全）</v>
          </cell>
        </row>
        <row r="46">
          <cell r="W46" t="str">
            <v>41 その他（生態系保全）</v>
          </cell>
        </row>
        <row r="47">
          <cell r="W47" t="str">
            <v>42 水質モニタリングの実施・記録管理（水質保全）</v>
          </cell>
        </row>
        <row r="48">
          <cell r="W48" t="str">
            <v>43 畑からの土砂流出対策（水質保全）</v>
          </cell>
        </row>
        <row r="49">
          <cell r="W49" t="str">
            <v>44 その他（水質保全）</v>
          </cell>
        </row>
        <row r="50">
          <cell r="W50" t="str">
            <v>45 植栽等の景観形成活動（景観形成・生活環境保全）</v>
          </cell>
        </row>
        <row r="51">
          <cell r="W51" t="str">
            <v>46 施設等の定期的な巡回点検・清掃（景観形成・生活環境保全）</v>
          </cell>
        </row>
        <row r="52">
          <cell r="W52" t="str">
            <v>47 その他（景観形成・生活環境保全）</v>
          </cell>
        </row>
        <row r="53">
          <cell r="W53" t="str">
            <v>48 水田の貯留機能向上活動（水田貯留機能増進・地下水かん養）</v>
          </cell>
        </row>
        <row r="54">
          <cell r="W54" t="str">
            <v>49 地下水かん養活動、水源かん養林の保全（水田貯留機能増進・地下水かん養）</v>
          </cell>
        </row>
        <row r="55">
          <cell r="W55" t="str">
            <v>50 地域資源の活用・資源循環活動（資源循環）</v>
          </cell>
        </row>
      </sheetData>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0.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15.xml.rels><?xml version="1.0" encoding="UTF-8" standalone="yes"?>
<Relationships xmlns="http://schemas.openxmlformats.org/package/2006/relationships"><Relationship Id="rId8" Type="http://schemas.openxmlformats.org/officeDocument/2006/relationships/package" Target="../embeddings/Microsoft_Word_Document2.docx"/><Relationship Id="rId13" Type="http://schemas.openxmlformats.org/officeDocument/2006/relationships/image" Target="../media/image13.emf"/><Relationship Id="rId18" Type="http://schemas.openxmlformats.org/officeDocument/2006/relationships/package" Target="../embeddings/Microsoft_Word_Document7.docx"/><Relationship Id="rId3" Type="http://schemas.openxmlformats.org/officeDocument/2006/relationships/vmlDrawing" Target="../drawings/vmlDrawing3.vml"/><Relationship Id="rId7" Type="http://schemas.openxmlformats.org/officeDocument/2006/relationships/image" Target="../media/image10.emf"/><Relationship Id="rId12" Type="http://schemas.openxmlformats.org/officeDocument/2006/relationships/package" Target="../embeddings/Microsoft_Word_Document4.docx"/><Relationship Id="rId17" Type="http://schemas.openxmlformats.org/officeDocument/2006/relationships/image" Target="../media/image15.emf"/><Relationship Id="rId2" Type="http://schemas.openxmlformats.org/officeDocument/2006/relationships/drawing" Target="../drawings/drawing11.xml"/><Relationship Id="rId16" Type="http://schemas.openxmlformats.org/officeDocument/2006/relationships/package" Target="../embeddings/Microsoft_Word_Document6.docx"/><Relationship Id="rId1" Type="http://schemas.openxmlformats.org/officeDocument/2006/relationships/printerSettings" Target="../printerSettings/printerSettings15.bin"/><Relationship Id="rId6" Type="http://schemas.openxmlformats.org/officeDocument/2006/relationships/package" Target="../embeddings/Microsoft_Word_Document1.docx"/><Relationship Id="rId11" Type="http://schemas.openxmlformats.org/officeDocument/2006/relationships/image" Target="../media/image12.emf"/><Relationship Id="rId5" Type="http://schemas.openxmlformats.org/officeDocument/2006/relationships/image" Target="../media/image9.emf"/><Relationship Id="rId15" Type="http://schemas.openxmlformats.org/officeDocument/2006/relationships/image" Target="../media/image14.emf"/><Relationship Id="rId10" Type="http://schemas.openxmlformats.org/officeDocument/2006/relationships/package" Target="../embeddings/Microsoft_Word_Document3.docx"/><Relationship Id="rId19" Type="http://schemas.openxmlformats.org/officeDocument/2006/relationships/image" Target="../media/image16.emf"/><Relationship Id="rId4" Type="http://schemas.openxmlformats.org/officeDocument/2006/relationships/package" Target="../embeddings/Microsoft_Word_Document.docx"/><Relationship Id="rId9" Type="http://schemas.openxmlformats.org/officeDocument/2006/relationships/image" Target="../media/image11.emf"/><Relationship Id="rId14" Type="http://schemas.openxmlformats.org/officeDocument/2006/relationships/package" Target="../embeddings/Microsoft_Word_Document5.docx"/></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www.soumu.go.jp/denshijiti/code.htm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855B-B721-4A15-893E-81882AC9B9DA}">
  <sheetPr codeName="Sheet1"/>
  <dimension ref="A1:IX61"/>
  <sheetViews>
    <sheetView showGridLines="0" tabSelected="1" view="pageBreakPreview" zoomScaleNormal="100" zoomScaleSheetLayoutView="100" workbookViewId="0">
      <selection activeCell="D2" sqref="D2"/>
    </sheetView>
  </sheetViews>
  <sheetFormatPr defaultColWidth="9" defaultRowHeight="18.75"/>
  <cols>
    <col min="1" max="2" width="2.875" style="7" customWidth="1"/>
    <col min="3" max="3" width="13" style="7" customWidth="1"/>
    <col min="4" max="4" width="13.875" style="7" customWidth="1"/>
    <col min="5" max="5" width="54.125" style="7" customWidth="1"/>
    <col min="6" max="6" width="2.625" style="7" customWidth="1"/>
    <col min="7" max="7" width="5.875" style="7" customWidth="1"/>
    <col min="8" max="16384" width="9" style="7"/>
  </cols>
  <sheetData>
    <row r="1" spans="1:258" ht="24" customHeight="1" thickBot="1">
      <c r="A1" s="534" t="s">
        <v>516</v>
      </c>
      <c r="B1" s="534"/>
      <c r="C1" s="534"/>
      <c r="D1" s="118"/>
      <c r="E1" s="118"/>
      <c r="F1" s="118"/>
    </row>
    <row r="2" spans="1:258" ht="21" customHeight="1">
      <c r="B2" s="535" t="s">
        <v>515</v>
      </c>
      <c r="C2" s="536"/>
      <c r="D2" s="561" t="s">
        <v>6892</v>
      </c>
      <c r="E2" s="537" t="s">
        <v>514</v>
      </c>
    </row>
    <row r="3" spans="1:258" ht="21" customHeight="1">
      <c r="B3" s="538" t="s">
        <v>513</v>
      </c>
      <c r="C3" s="539"/>
      <c r="D3" s="562" t="s">
        <v>6902</v>
      </c>
      <c r="E3" s="540" t="s">
        <v>512</v>
      </c>
    </row>
    <row r="4" spans="1:258" ht="21" customHeight="1">
      <c r="B4" s="538" t="s">
        <v>511</v>
      </c>
      <c r="C4" s="539"/>
      <c r="D4" s="1385" t="s">
        <v>6861</v>
      </c>
      <c r="E4" s="1386"/>
    </row>
    <row r="5" spans="1:258" ht="21" customHeight="1">
      <c r="B5" s="538" t="s">
        <v>510</v>
      </c>
      <c r="C5" s="539"/>
      <c r="D5" s="875" t="s">
        <v>4947</v>
      </c>
      <c r="E5" s="541"/>
    </row>
    <row r="6" spans="1:258" ht="21" customHeight="1" thickBot="1">
      <c r="B6" s="542" t="s">
        <v>509</v>
      </c>
      <c r="C6" s="543"/>
      <c r="D6" s="1387" t="s">
        <v>6903</v>
      </c>
      <c r="E6" s="1388"/>
    </row>
    <row r="7" spans="1:258" ht="6.75" customHeight="1"/>
    <row r="8" spans="1:258" ht="24" customHeight="1">
      <c r="A8" s="534" t="s">
        <v>508</v>
      </c>
      <c r="B8" s="118"/>
      <c r="C8" s="118"/>
      <c r="D8" s="118"/>
      <c r="E8" s="118"/>
      <c r="F8" s="118"/>
    </row>
    <row r="9" spans="1:258" ht="18" customHeight="1">
      <c r="B9" s="1367" t="s">
        <v>507</v>
      </c>
      <c r="C9" s="1367"/>
      <c r="D9" s="1367"/>
      <c r="E9" s="1367"/>
    </row>
    <row r="10" spans="1:258" ht="34.5" customHeight="1">
      <c r="B10" s="1367" t="s">
        <v>506</v>
      </c>
      <c r="C10" s="1367"/>
      <c r="D10" s="1367"/>
      <c r="E10" s="1367"/>
    </row>
    <row r="11" spans="1:258" ht="18" customHeight="1">
      <c r="B11" s="1368" t="s">
        <v>505</v>
      </c>
      <c r="C11" s="1368"/>
      <c r="D11" s="1368"/>
      <c r="E11" s="1368"/>
    </row>
    <row r="12" spans="1:258" ht="34.5" customHeight="1">
      <c r="B12" s="1369" t="s">
        <v>6809</v>
      </c>
      <c r="C12" s="1369"/>
      <c r="D12" s="1369"/>
      <c r="E12" s="1369"/>
      <c r="I12" s="1384"/>
      <c r="J12" s="1384"/>
      <c r="K12" s="1384"/>
      <c r="L12" s="1384"/>
      <c r="M12" s="1384"/>
      <c r="N12" s="1384"/>
      <c r="O12" s="1384"/>
      <c r="P12" s="1384"/>
      <c r="Q12" s="1384"/>
      <c r="R12" s="1384"/>
      <c r="S12" s="1384"/>
      <c r="T12" s="1384"/>
      <c r="U12" s="1384"/>
      <c r="V12" s="1384"/>
      <c r="W12" s="1384"/>
      <c r="X12" s="1384"/>
      <c r="Y12" s="1384"/>
      <c r="Z12" s="1384"/>
      <c r="AA12" s="1384"/>
      <c r="AB12" s="1384"/>
      <c r="AC12" s="1384"/>
      <c r="AD12" s="1384"/>
      <c r="AE12" s="1384"/>
      <c r="AF12" s="1384"/>
      <c r="AG12" s="1384"/>
      <c r="AH12" s="1384"/>
      <c r="AI12" s="1384"/>
      <c r="AJ12" s="1384"/>
      <c r="AK12" s="1384"/>
      <c r="AL12" s="1384"/>
      <c r="AM12" s="1384"/>
      <c r="AN12" s="1384"/>
      <c r="AO12" s="1384"/>
      <c r="AP12" s="1384"/>
      <c r="AQ12" s="1384"/>
      <c r="AR12" s="1384"/>
      <c r="AS12" s="1384"/>
      <c r="AT12" s="1384"/>
      <c r="AU12" s="1384"/>
      <c r="AV12" s="1384"/>
      <c r="AW12" s="1384"/>
      <c r="AX12" s="1384"/>
      <c r="AY12" s="1384"/>
      <c r="AZ12" s="1384"/>
      <c r="BA12" s="1384"/>
      <c r="BB12" s="1384"/>
      <c r="BC12" s="1384"/>
      <c r="BD12" s="1384"/>
      <c r="BE12" s="1384"/>
      <c r="BF12" s="1384"/>
      <c r="BG12" s="1384"/>
      <c r="BH12" s="1384"/>
      <c r="BI12" s="1384"/>
      <c r="BJ12" s="1384"/>
      <c r="BK12" s="1384"/>
      <c r="BL12" s="1384"/>
      <c r="BM12" s="1384"/>
      <c r="BN12" s="1384"/>
      <c r="BO12" s="1384"/>
      <c r="BP12" s="1384"/>
      <c r="BQ12" s="1384"/>
      <c r="BR12" s="1384"/>
      <c r="BS12" s="1384"/>
      <c r="BT12" s="1384"/>
      <c r="BU12" s="1384"/>
      <c r="BV12" s="1384"/>
      <c r="BW12" s="1384"/>
      <c r="BX12" s="1384"/>
      <c r="BY12" s="1384"/>
      <c r="BZ12" s="1384"/>
      <c r="CA12" s="1384"/>
      <c r="CB12" s="1384"/>
      <c r="CC12" s="1384"/>
      <c r="CD12" s="1384"/>
      <c r="CE12" s="1384"/>
      <c r="CF12" s="1384"/>
      <c r="CG12" s="1384"/>
      <c r="CH12" s="1384"/>
      <c r="CI12" s="1384"/>
      <c r="CJ12" s="1384"/>
      <c r="CK12" s="1384"/>
      <c r="CL12" s="1384"/>
      <c r="CM12" s="1384"/>
      <c r="CN12" s="1384"/>
      <c r="CO12" s="1384"/>
      <c r="CP12" s="1384"/>
      <c r="CQ12" s="1384"/>
      <c r="CR12" s="1384"/>
      <c r="CS12" s="1384"/>
      <c r="CT12" s="1384"/>
      <c r="CU12" s="1384"/>
      <c r="CV12" s="1384"/>
      <c r="CW12" s="1384"/>
      <c r="CX12" s="1384"/>
      <c r="CY12" s="1384"/>
      <c r="CZ12" s="1384"/>
      <c r="DA12" s="1384"/>
      <c r="DB12" s="1384"/>
      <c r="DC12" s="1384"/>
      <c r="DD12" s="1384"/>
      <c r="DE12" s="1384"/>
      <c r="DF12" s="1384"/>
      <c r="DG12" s="1384"/>
      <c r="DH12" s="1384"/>
      <c r="DI12" s="1384"/>
      <c r="DJ12" s="1384"/>
      <c r="DK12" s="1384"/>
      <c r="DL12" s="1384"/>
      <c r="DM12" s="1384"/>
      <c r="DN12" s="1384"/>
      <c r="DO12" s="1384"/>
      <c r="DP12" s="1384"/>
      <c r="DQ12" s="1384"/>
      <c r="DR12" s="1384"/>
      <c r="DS12" s="1384"/>
      <c r="DT12" s="1384"/>
      <c r="DU12" s="1384"/>
      <c r="DV12" s="1384"/>
      <c r="DW12" s="1384"/>
      <c r="DX12" s="1384"/>
      <c r="DY12" s="1384"/>
      <c r="DZ12" s="1384"/>
      <c r="EA12" s="1384"/>
      <c r="EB12" s="1384"/>
      <c r="EC12" s="1384"/>
      <c r="ED12" s="1384"/>
      <c r="EE12" s="1384"/>
      <c r="EF12" s="1384"/>
      <c r="EG12" s="1384"/>
      <c r="EH12" s="1384"/>
      <c r="EI12" s="1384"/>
      <c r="EJ12" s="1384"/>
      <c r="EK12" s="1384"/>
      <c r="EL12" s="1384"/>
      <c r="EM12" s="1384"/>
      <c r="EN12" s="1384"/>
      <c r="EO12" s="1384"/>
      <c r="EP12" s="1384"/>
      <c r="EQ12" s="1384"/>
      <c r="ER12" s="1384"/>
      <c r="ES12" s="1384"/>
      <c r="ET12" s="1384"/>
      <c r="EU12" s="1384"/>
      <c r="EV12" s="1384"/>
      <c r="EW12" s="1384"/>
      <c r="EX12" s="1384"/>
      <c r="EY12" s="1384"/>
      <c r="EZ12" s="1384"/>
      <c r="FA12" s="1384"/>
      <c r="FB12" s="1384"/>
      <c r="FC12" s="1384"/>
      <c r="FD12" s="1384"/>
      <c r="FE12" s="1384"/>
      <c r="FF12" s="1384"/>
      <c r="FG12" s="1384"/>
      <c r="FH12" s="1384"/>
      <c r="FI12" s="1384"/>
      <c r="FJ12" s="1384"/>
      <c r="FK12" s="1384"/>
      <c r="FL12" s="1384"/>
      <c r="FM12" s="1384"/>
      <c r="FN12" s="1384"/>
      <c r="FO12" s="1384"/>
      <c r="FP12" s="1384"/>
      <c r="FQ12" s="1384"/>
      <c r="FR12" s="1384"/>
      <c r="FS12" s="1384"/>
      <c r="FT12" s="1384"/>
      <c r="FU12" s="1384"/>
      <c r="FV12" s="1384"/>
      <c r="FW12" s="1384"/>
      <c r="FX12" s="1384"/>
      <c r="FY12" s="1384"/>
      <c r="FZ12" s="1384"/>
      <c r="GA12" s="1384"/>
      <c r="GB12" s="1384"/>
      <c r="GC12" s="1384"/>
      <c r="GD12" s="1384"/>
      <c r="GE12" s="1384"/>
      <c r="GF12" s="1384"/>
      <c r="GG12" s="1384"/>
      <c r="GH12" s="1384"/>
      <c r="GI12" s="1384"/>
      <c r="GJ12" s="1384"/>
      <c r="GK12" s="1384"/>
      <c r="GL12" s="1384"/>
      <c r="GM12" s="1384"/>
      <c r="GN12" s="1384"/>
      <c r="GO12" s="1384"/>
      <c r="GP12" s="1384"/>
      <c r="GQ12" s="1384"/>
      <c r="GR12" s="1384"/>
      <c r="GS12" s="1384"/>
      <c r="GT12" s="1384"/>
      <c r="GU12" s="1384"/>
      <c r="GV12" s="1384"/>
      <c r="GW12" s="1384"/>
      <c r="GX12" s="1384"/>
      <c r="GY12" s="1384"/>
      <c r="GZ12" s="1384"/>
      <c r="HA12" s="1384"/>
      <c r="HB12" s="1384"/>
      <c r="HC12" s="1384"/>
      <c r="HD12" s="1384"/>
      <c r="HE12" s="1384"/>
      <c r="HF12" s="1384"/>
      <c r="HG12" s="1384"/>
      <c r="HH12" s="1384"/>
      <c r="HI12" s="1384"/>
      <c r="HJ12" s="1384"/>
      <c r="HK12" s="1384"/>
      <c r="HL12" s="1384"/>
      <c r="HM12" s="1384"/>
      <c r="HN12" s="1384"/>
      <c r="HO12" s="1384"/>
      <c r="HP12" s="1384"/>
      <c r="HQ12" s="1384"/>
      <c r="HR12" s="1384"/>
      <c r="HS12" s="1384"/>
      <c r="HT12" s="1384"/>
      <c r="HU12" s="1384"/>
      <c r="HV12" s="1384"/>
      <c r="HW12" s="1384"/>
      <c r="HX12" s="1384"/>
      <c r="HY12" s="1384"/>
      <c r="HZ12" s="1384"/>
      <c r="IA12" s="1384"/>
      <c r="IB12" s="1384"/>
      <c r="IC12" s="1384"/>
      <c r="ID12" s="1384"/>
      <c r="IE12" s="1384"/>
      <c r="IF12" s="1384"/>
      <c r="IG12" s="1384"/>
      <c r="IH12" s="1384"/>
      <c r="II12" s="1384"/>
      <c r="IJ12" s="1384"/>
      <c r="IK12" s="1384"/>
      <c r="IL12" s="1384"/>
      <c r="IM12" s="1384"/>
      <c r="IN12" s="1384"/>
      <c r="IO12" s="1384"/>
      <c r="IP12" s="1384"/>
      <c r="IQ12" s="1384"/>
      <c r="IR12" s="1384"/>
      <c r="IS12" s="1384"/>
      <c r="IT12" s="1384"/>
      <c r="IU12" s="1384"/>
      <c r="IV12" s="1384"/>
      <c r="IW12" s="1384"/>
      <c r="IX12" s="1384"/>
    </row>
    <row r="13" spans="1:258" ht="34.5" customHeight="1">
      <c r="B13" s="1367" t="s">
        <v>504</v>
      </c>
      <c r="C13" s="1367"/>
      <c r="D13" s="1367"/>
      <c r="E13" s="1367"/>
      <c r="I13" s="1384"/>
      <c r="J13" s="1384"/>
      <c r="K13" s="1384"/>
      <c r="L13" s="1384"/>
      <c r="M13" s="1384"/>
      <c r="N13" s="1384"/>
      <c r="O13" s="1384"/>
      <c r="P13" s="1384"/>
      <c r="Q13" s="1384"/>
      <c r="R13" s="1384"/>
      <c r="S13" s="1384"/>
      <c r="T13" s="1384"/>
      <c r="U13" s="1384"/>
      <c r="V13" s="1384"/>
      <c r="W13" s="1384"/>
      <c r="X13" s="1384"/>
      <c r="Y13" s="1384"/>
      <c r="Z13" s="1384"/>
      <c r="AA13" s="1384"/>
      <c r="AB13" s="1384"/>
      <c r="AC13" s="1384"/>
      <c r="AD13" s="1384"/>
      <c r="AE13" s="1384"/>
      <c r="AF13" s="1384"/>
      <c r="AG13" s="1384"/>
      <c r="AH13" s="1384"/>
      <c r="AI13" s="1384"/>
      <c r="AJ13" s="1384"/>
      <c r="AK13" s="1384"/>
      <c r="AL13" s="1384"/>
      <c r="AM13" s="1384"/>
      <c r="AN13" s="1384"/>
      <c r="AO13" s="1384"/>
      <c r="AP13" s="1384"/>
      <c r="AQ13" s="1384"/>
      <c r="AR13" s="1384"/>
      <c r="AS13" s="1384"/>
      <c r="AT13" s="1384"/>
      <c r="AU13" s="1384"/>
      <c r="AV13" s="1384"/>
      <c r="AW13" s="1384"/>
      <c r="AX13" s="1384"/>
      <c r="AY13" s="1384"/>
      <c r="AZ13" s="1384"/>
      <c r="BA13" s="1384"/>
      <c r="BB13" s="1384"/>
      <c r="BC13" s="1384"/>
      <c r="BD13" s="1384"/>
      <c r="BE13" s="1384"/>
      <c r="BF13" s="1384"/>
      <c r="BG13" s="1384"/>
      <c r="BH13" s="1384"/>
      <c r="BI13" s="1384"/>
      <c r="BJ13" s="1384"/>
      <c r="BK13" s="1384"/>
      <c r="BL13" s="1384"/>
      <c r="BM13" s="1384"/>
      <c r="BN13" s="1384"/>
      <c r="BO13" s="1384"/>
      <c r="BP13" s="1384"/>
      <c r="BQ13" s="1384"/>
      <c r="BR13" s="1384"/>
      <c r="BS13" s="1384"/>
      <c r="BT13" s="1384"/>
      <c r="BU13" s="1384"/>
      <c r="BV13" s="1384"/>
      <c r="BW13" s="1384"/>
      <c r="BX13" s="1384"/>
      <c r="BY13" s="1384"/>
      <c r="BZ13" s="1384"/>
      <c r="CA13" s="1384"/>
      <c r="CB13" s="1384"/>
      <c r="CC13" s="1384"/>
      <c r="CD13" s="1384"/>
      <c r="CE13" s="1384"/>
      <c r="CF13" s="1384"/>
      <c r="CG13" s="1384"/>
      <c r="CH13" s="1384"/>
      <c r="CI13" s="1384"/>
      <c r="CJ13" s="1384"/>
      <c r="CK13" s="1384"/>
      <c r="CL13" s="1384"/>
      <c r="CM13" s="1384"/>
      <c r="CN13" s="1384"/>
      <c r="CO13" s="1384"/>
      <c r="CP13" s="1384"/>
      <c r="CQ13" s="1384"/>
      <c r="CR13" s="1384"/>
      <c r="CS13" s="1384"/>
      <c r="CT13" s="1384"/>
      <c r="CU13" s="1384"/>
      <c r="CV13" s="1384"/>
      <c r="CW13" s="1384"/>
      <c r="CX13" s="1384"/>
      <c r="CY13" s="1384"/>
      <c r="CZ13" s="1384"/>
      <c r="DA13" s="1384"/>
      <c r="DB13" s="1384"/>
      <c r="DC13" s="1384"/>
      <c r="DD13" s="1384"/>
      <c r="DE13" s="1384"/>
      <c r="DF13" s="1384"/>
      <c r="DG13" s="1384"/>
      <c r="DH13" s="1384"/>
      <c r="DI13" s="1384"/>
      <c r="DJ13" s="1384"/>
      <c r="DK13" s="1384"/>
      <c r="DL13" s="1384"/>
      <c r="DM13" s="1384"/>
      <c r="DN13" s="1384"/>
      <c r="DO13" s="1384"/>
      <c r="DP13" s="1384"/>
      <c r="DQ13" s="1384"/>
      <c r="DR13" s="1384"/>
      <c r="DS13" s="1384"/>
      <c r="DT13" s="1384"/>
      <c r="DU13" s="1384"/>
      <c r="DV13" s="1384"/>
      <c r="DW13" s="1384"/>
      <c r="DX13" s="1384"/>
      <c r="DY13" s="1384"/>
      <c r="DZ13" s="1384"/>
      <c r="EA13" s="1384"/>
      <c r="EB13" s="1384"/>
      <c r="EC13" s="1384"/>
      <c r="ED13" s="1384"/>
      <c r="EE13" s="1384"/>
      <c r="EF13" s="1384"/>
      <c r="EG13" s="1384"/>
      <c r="EH13" s="1384"/>
      <c r="EI13" s="1384"/>
      <c r="EJ13" s="1384"/>
      <c r="EK13" s="1384"/>
      <c r="EL13" s="1384"/>
      <c r="EM13" s="1384"/>
      <c r="EN13" s="1384"/>
      <c r="EO13" s="1384"/>
      <c r="EP13" s="1384"/>
      <c r="EQ13" s="1384"/>
      <c r="ER13" s="1384"/>
      <c r="ES13" s="1384"/>
      <c r="ET13" s="1384"/>
      <c r="EU13" s="1384"/>
      <c r="EV13" s="1384"/>
      <c r="EW13" s="1384"/>
      <c r="EX13" s="1384"/>
      <c r="EY13" s="1384"/>
      <c r="EZ13" s="1384"/>
      <c r="FA13" s="1384"/>
      <c r="FB13" s="1384"/>
      <c r="FC13" s="1384"/>
      <c r="FD13" s="1384"/>
      <c r="FE13" s="1384"/>
      <c r="FF13" s="1384"/>
      <c r="FG13" s="1384"/>
      <c r="FH13" s="1384"/>
      <c r="FI13" s="1384"/>
      <c r="FJ13" s="1384"/>
      <c r="FK13" s="1384"/>
      <c r="FL13" s="1384"/>
      <c r="FM13" s="1384"/>
      <c r="FN13" s="1384"/>
      <c r="FO13" s="1384"/>
      <c r="FP13" s="1384"/>
      <c r="FQ13" s="1384"/>
      <c r="FR13" s="1384"/>
      <c r="FS13" s="1384"/>
      <c r="FT13" s="1384"/>
      <c r="FU13" s="1384"/>
      <c r="FV13" s="1384"/>
      <c r="FW13" s="1384"/>
      <c r="FX13" s="1384"/>
      <c r="FY13" s="1384"/>
      <c r="FZ13" s="1384"/>
      <c r="GA13" s="1384"/>
      <c r="GB13" s="1384"/>
      <c r="GC13" s="1384"/>
      <c r="GD13" s="1384"/>
      <c r="GE13" s="1384"/>
      <c r="GF13" s="1384"/>
      <c r="GG13" s="1384"/>
      <c r="GH13" s="1384"/>
      <c r="GI13" s="1384"/>
      <c r="GJ13" s="1384"/>
      <c r="GK13" s="1384"/>
      <c r="GL13" s="1384"/>
      <c r="GM13" s="1384"/>
      <c r="GN13" s="1384"/>
      <c r="GO13" s="1384"/>
      <c r="GP13" s="1384"/>
      <c r="GQ13" s="1384"/>
      <c r="GR13" s="1384"/>
      <c r="GS13" s="1384"/>
      <c r="GT13" s="1384"/>
      <c r="GU13" s="1384"/>
      <c r="GV13" s="1384"/>
      <c r="GW13" s="1384"/>
      <c r="GX13" s="1384"/>
      <c r="GY13" s="1384"/>
      <c r="GZ13" s="1384"/>
      <c r="HA13" s="1384"/>
      <c r="HB13" s="1384"/>
      <c r="HC13" s="1384"/>
      <c r="HD13" s="1384"/>
      <c r="HE13" s="1384"/>
      <c r="HF13" s="1384"/>
      <c r="HG13" s="1384"/>
      <c r="HH13" s="1384"/>
      <c r="HI13" s="1384"/>
      <c r="HJ13" s="1384"/>
      <c r="HK13" s="1384"/>
      <c r="HL13" s="1384"/>
      <c r="HM13" s="1384"/>
      <c r="HN13" s="1384"/>
      <c r="HO13" s="1384"/>
      <c r="HP13" s="1384"/>
      <c r="HQ13" s="1384"/>
      <c r="HR13" s="1384"/>
      <c r="HS13" s="1384"/>
      <c r="HT13" s="1384"/>
      <c r="HU13" s="1384"/>
      <c r="HV13" s="1384"/>
      <c r="HW13" s="1384"/>
      <c r="HX13" s="1384"/>
      <c r="HY13" s="1384"/>
      <c r="HZ13" s="1384"/>
      <c r="IA13" s="1384"/>
      <c r="IB13" s="1384"/>
      <c r="IC13" s="1384"/>
      <c r="ID13" s="1384"/>
      <c r="IE13" s="1384"/>
      <c r="IF13" s="1384"/>
      <c r="IG13" s="1384"/>
      <c r="IH13" s="1384"/>
      <c r="II13" s="1384"/>
      <c r="IJ13" s="1384"/>
      <c r="IK13" s="1384"/>
      <c r="IL13" s="1384"/>
      <c r="IM13" s="1384"/>
      <c r="IN13" s="1384"/>
      <c r="IO13" s="1384"/>
      <c r="IP13" s="1384"/>
      <c r="IQ13" s="1384"/>
      <c r="IR13" s="1384"/>
      <c r="IS13" s="1384"/>
      <c r="IT13" s="1384"/>
      <c r="IU13" s="1384"/>
      <c r="IV13" s="1384"/>
      <c r="IW13" s="1384"/>
      <c r="IX13" s="1384"/>
    </row>
    <row r="14" spans="1:258" ht="34.5" customHeight="1">
      <c r="B14" s="1367" t="s">
        <v>6810</v>
      </c>
      <c r="C14" s="1367"/>
      <c r="D14" s="1367"/>
      <c r="E14" s="1367"/>
    </row>
    <row r="15" spans="1:258" ht="18" customHeight="1">
      <c r="B15" s="1367" t="s">
        <v>503</v>
      </c>
      <c r="C15" s="1367"/>
      <c r="D15" s="1367"/>
      <c r="E15" s="1367"/>
    </row>
    <row r="16" spans="1:258" ht="6.75" customHeight="1"/>
    <row r="17" spans="1:258" ht="23.25" customHeight="1">
      <c r="A17" s="534" t="s">
        <v>502</v>
      </c>
      <c r="B17" s="534"/>
      <c r="C17" s="118"/>
      <c r="D17" s="534"/>
      <c r="E17" s="534"/>
      <c r="F17" s="118"/>
      <c r="G17" s="118"/>
      <c r="H17" s="118"/>
      <c r="I17" s="1384"/>
      <c r="J17" s="1384"/>
      <c r="K17" s="1384"/>
      <c r="L17" s="1384"/>
      <c r="M17" s="1384"/>
      <c r="N17" s="1384"/>
      <c r="O17" s="1384"/>
      <c r="P17" s="1384"/>
      <c r="Q17" s="1384"/>
      <c r="R17" s="1384"/>
      <c r="S17" s="1384"/>
      <c r="T17" s="1384"/>
      <c r="U17" s="1384"/>
      <c r="V17" s="1384"/>
      <c r="W17" s="1384"/>
      <c r="X17" s="1384"/>
      <c r="Y17" s="1384"/>
      <c r="Z17" s="1384"/>
      <c r="AA17" s="1384"/>
      <c r="AB17" s="1384"/>
      <c r="AC17" s="1384"/>
      <c r="AD17" s="1384"/>
      <c r="AE17" s="1384"/>
      <c r="AF17" s="1384"/>
      <c r="AG17" s="1384"/>
      <c r="AH17" s="1384"/>
      <c r="AI17" s="1384"/>
      <c r="AJ17" s="1384"/>
      <c r="AK17" s="1384"/>
      <c r="AL17" s="1384"/>
      <c r="AM17" s="1384"/>
      <c r="AN17" s="1384"/>
      <c r="AO17" s="1384"/>
      <c r="AP17" s="1384"/>
      <c r="AQ17" s="1384"/>
      <c r="AR17" s="1384"/>
      <c r="AS17" s="1384"/>
      <c r="AT17" s="1384"/>
      <c r="AU17" s="1384"/>
      <c r="AV17" s="1384"/>
      <c r="AW17" s="1384"/>
      <c r="AX17" s="1384"/>
      <c r="AY17" s="1384"/>
      <c r="AZ17" s="1384"/>
      <c r="BA17" s="1384"/>
      <c r="BB17" s="1384"/>
      <c r="BC17" s="1384"/>
      <c r="BD17" s="1384"/>
      <c r="BE17" s="1384"/>
      <c r="BF17" s="1384"/>
      <c r="BG17" s="1384"/>
      <c r="BH17" s="1384"/>
      <c r="BI17" s="1384"/>
      <c r="BJ17" s="1384"/>
      <c r="BK17" s="1384"/>
      <c r="BL17" s="1384"/>
      <c r="BM17" s="1384"/>
      <c r="BN17" s="1384"/>
      <c r="BO17" s="1384"/>
      <c r="BP17" s="1384"/>
      <c r="BQ17" s="1384"/>
      <c r="BR17" s="1384"/>
      <c r="BS17" s="1384"/>
      <c r="BT17" s="1384"/>
      <c r="BU17" s="1384"/>
      <c r="BV17" s="1384"/>
      <c r="BW17" s="1384"/>
      <c r="BX17" s="1384"/>
      <c r="BY17" s="1384"/>
      <c r="BZ17" s="1384"/>
      <c r="CA17" s="1384"/>
      <c r="CB17" s="1384"/>
      <c r="CC17" s="1384"/>
      <c r="CD17" s="1384"/>
      <c r="CE17" s="1384"/>
      <c r="CF17" s="1384"/>
      <c r="CG17" s="1384"/>
      <c r="CH17" s="1384"/>
      <c r="CI17" s="1384"/>
      <c r="CJ17" s="1384"/>
      <c r="CK17" s="1384"/>
      <c r="CL17" s="1384"/>
      <c r="CM17" s="1384"/>
      <c r="CN17" s="1384"/>
      <c r="CO17" s="1384"/>
      <c r="CP17" s="1384"/>
      <c r="CQ17" s="1384"/>
      <c r="CR17" s="1384"/>
      <c r="CS17" s="1384"/>
      <c r="CT17" s="1384"/>
      <c r="CU17" s="1384"/>
      <c r="CV17" s="1384"/>
      <c r="CW17" s="1384"/>
      <c r="CX17" s="1384"/>
      <c r="CY17" s="1384"/>
      <c r="CZ17" s="1384"/>
      <c r="DA17" s="1384"/>
      <c r="DB17" s="1384"/>
      <c r="DC17" s="1384"/>
      <c r="DD17" s="1384"/>
      <c r="DE17" s="1384"/>
      <c r="DF17" s="1384"/>
      <c r="DG17" s="1384"/>
      <c r="DH17" s="1384"/>
      <c r="DI17" s="1384"/>
      <c r="DJ17" s="1384"/>
      <c r="DK17" s="1384"/>
      <c r="DL17" s="1384"/>
      <c r="DM17" s="1384"/>
      <c r="DN17" s="1384"/>
      <c r="DO17" s="1384"/>
      <c r="DP17" s="1384"/>
      <c r="DQ17" s="1384"/>
      <c r="DR17" s="1384"/>
      <c r="DS17" s="1384"/>
      <c r="DT17" s="1384"/>
      <c r="DU17" s="1384"/>
      <c r="DV17" s="1384"/>
      <c r="DW17" s="1384"/>
      <c r="DX17" s="1384"/>
      <c r="DY17" s="1384"/>
      <c r="DZ17" s="1384"/>
      <c r="EA17" s="1384"/>
      <c r="EB17" s="1384"/>
      <c r="EC17" s="1384"/>
      <c r="ED17" s="1384"/>
      <c r="EE17" s="1384"/>
      <c r="EF17" s="1384"/>
      <c r="EG17" s="1384"/>
      <c r="EH17" s="1384"/>
      <c r="EI17" s="1384"/>
      <c r="EJ17" s="1384"/>
      <c r="EK17" s="1384"/>
      <c r="EL17" s="1384"/>
      <c r="EM17" s="1384"/>
      <c r="EN17" s="1384"/>
      <c r="EO17" s="1384"/>
      <c r="EP17" s="1384"/>
      <c r="EQ17" s="1384"/>
      <c r="ER17" s="1384"/>
      <c r="ES17" s="1384"/>
      <c r="ET17" s="1384"/>
      <c r="EU17" s="1384"/>
      <c r="EV17" s="1384"/>
      <c r="EW17" s="1384"/>
      <c r="EX17" s="1384"/>
      <c r="EY17" s="1384"/>
      <c r="EZ17" s="1384"/>
      <c r="FA17" s="1384"/>
      <c r="FB17" s="1384"/>
      <c r="FC17" s="1384"/>
      <c r="FD17" s="1384"/>
      <c r="FE17" s="1384"/>
      <c r="FF17" s="1384"/>
      <c r="FG17" s="1384"/>
      <c r="FH17" s="1384"/>
      <c r="FI17" s="1384"/>
      <c r="FJ17" s="1384"/>
      <c r="FK17" s="1384"/>
      <c r="FL17" s="1384"/>
      <c r="FM17" s="1384"/>
      <c r="FN17" s="1384"/>
      <c r="FO17" s="1384"/>
      <c r="FP17" s="1384"/>
      <c r="FQ17" s="1384"/>
      <c r="FR17" s="1384"/>
      <c r="FS17" s="1384"/>
      <c r="FT17" s="1384"/>
      <c r="FU17" s="1384"/>
      <c r="FV17" s="1384"/>
      <c r="FW17" s="1384"/>
      <c r="FX17" s="1384"/>
      <c r="FY17" s="1384"/>
      <c r="FZ17" s="1384"/>
      <c r="GA17" s="1384"/>
      <c r="GB17" s="1384"/>
      <c r="GC17" s="1384"/>
      <c r="GD17" s="1384"/>
      <c r="GE17" s="1384"/>
      <c r="GF17" s="1384"/>
      <c r="GG17" s="1384"/>
      <c r="GH17" s="1384"/>
      <c r="GI17" s="1384"/>
      <c r="GJ17" s="1384"/>
      <c r="GK17" s="1384"/>
      <c r="GL17" s="1384"/>
      <c r="GM17" s="1384"/>
      <c r="GN17" s="1384"/>
      <c r="GO17" s="1384"/>
      <c r="GP17" s="1384"/>
      <c r="GQ17" s="1384"/>
      <c r="GR17" s="1384"/>
      <c r="GS17" s="1384"/>
      <c r="GT17" s="1384"/>
      <c r="GU17" s="1384"/>
      <c r="GV17" s="1384"/>
      <c r="GW17" s="1384"/>
      <c r="GX17" s="1384"/>
      <c r="GY17" s="1384"/>
      <c r="GZ17" s="1384"/>
      <c r="HA17" s="1384"/>
      <c r="HB17" s="1384"/>
      <c r="HC17" s="1384"/>
      <c r="HD17" s="1384"/>
      <c r="HE17" s="1384"/>
      <c r="HF17" s="1384"/>
      <c r="HG17" s="1384"/>
      <c r="HH17" s="1384"/>
      <c r="HI17" s="1384"/>
      <c r="HJ17" s="1384"/>
      <c r="HK17" s="1384"/>
      <c r="HL17" s="1384"/>
      <c r="HM17" s="1384"/>
      <c r="HN17" s="1384"/>
      <c r="HO17" s="1384"/>
      <c r="HP17" s="1384"/>
      <c r="HQ17" s="1384"/>
      <c r="HR17" s="1384"/>
      <c r="HS17" s="1384"/>
      <c r="HT17" s="1384"/>
      <c r="HU17" s="1384"/>
      <c r="HV17" s="1384"/>
      <c r="HW17" s="1384"/>
      <c r="HX17" s="1384"/>
      <c r="HY17" s="1384"/>
      <c r="HZ17" s="1384"/>
      <c r="IA17" s="1384"/>
      <c r="IB17" s="1384"/>
      <c r="IC17" s="1384"/>
      <c r="ID17" s="1384"/>
      <c r="IE17" s="1384"/>
      <c r="IF17" s="1384"/>
      <c r="IG17" s="1384"/>
      <c r="IH17" s="1384"/>
      <c r="II17" s="1384"/>
      <c r="IJ17" s="1384"/>
      <c r="IK17" s="1384"/>
      <c r="IL17" s="1384"/>
      <c r="IM17" s="1384"/>
      <c r="IN17" s="1384"/>
      <c r="IO17" s="1384"/>
      <c r="IP17" s="1384"/>
      <c r="IQ17" s="1384"/>
      <c r="IR17" s="1384"/>
      <c r="IS17" s="1384"/>
      <c r="IT17" s="1384"/>
      <c r="IU17" s="1384"/>
      <c r="IV17" s="1384"/>
      <c r="IW17" s="1384"/>
      <c r="IX17" s="1384"/>
    </row>
    <row r="18" spans="1:258" ht="21.75" customHeight="1">
      <c r="A18" s="7" t="s">
        <v>501</v>
      </c>
    </row>
    <row r="19" spans="1:258" ht="21" customHeight="1">
      <c r="B19" s="1359" t="s">
        <v>459</v>
      </c>
      <c r="C19" s="1360"/>
      <c r="D19" s="117" t="s">
        <v>458</v>
      </c>
      <c r="E19" s="117" t="s">
        <v>476</v>
      </c>
    </row>
    <row r="20" spans="1:258">
      <c r="B20" s="544" t="s">
        <v>500</v>
      </c>
      <c r="C20" s="544"/>
      <c r="D20" s="544" t="s">
        <v>469</v>
      </c>
      <c r="E20" s="545" t="s">
        <v>499</v>
      </c>
    </row>
    <row r="21" spans="1:258" ht="19.5" customHeight="1">
      <c r="B21" s="544" t="s">
        <v>498</v>
      </c>
      <c r="C21" s="544"/>
      <c r="D21" s="544" t="s">
        <v>469</v>
      </c>
      <c r="E21" s="546" t="s">
        <v>497</v>
      </c>
    </row>
    <row r="22" spans="1:258">
      <c r="B22" s="547" t="s">
        <v>496</v>
      </c>
      <c r="C22" s="544"/>
      <c r="D22" s="544" t="s">
        <v>469</v>
      </c>
      <c r="E22" s="545" t="s">
        <v>495</v>
      </c>
    </row>
    <row r="23" spans="1:258">
      <c r="A23" s="548"/>
      <c r="B23" s="549"/>
      <c r="C23" s="876" t="s">
        <v>494</v>
      </c>
      <c r="D23" s="547" t="s">
        <v>469</v>
      </c>
      <c r="E23" s="550" t="s">
        <v>493</v>
      </c>
    </row>
    <row r="24" spans="1:258">
      <c r="A24" s="548"/>
      <c r="B24" s="549"/>
      <c r="C24" s="551" t="s">
        <v>492</v>
      </c>
      <c r="D24" s="552" t="s">
        <v>466</v>
      </c>
      <c r="E24" s="553" t="s">
        <v>491</v>
      </c>
    </row>
    <row r="25" spans="1:258" ht="19.5" customHeight="1">
      <c r="A25" s="548"/>
      <c r="B25" s="549"/>
      <c r="C25" s="554" t="s">
        <v>490</v>
      </c>
      <c r="D25" s="544" t="s">
        <v>469</v>
      </c>
      <c r="E25" s="546" t="s">
        <v>489</v>
      </c>
    </row>
    <row r="26" spans="1:258" ht="19.5" customHeight="1">
      <c r="A26" s="548"/>
      <c r="B26" s="549"/>
      <c r="C26" s="554" t="s">
        <v>488</v>
      </c>
      <c r="D26" s="547" t="s">
        <v>466</v>
      </c>
      <c r="E26" s="546" t="s">
        <v>487</v>
      </c>
    </row>
    <row r="27" spans="1:258" ht="19.5" customHeight="1">
      <c r="A27" s="548"/>
      <c r="B27" s="877"/>
      <c r="C27" s="554" t="s">
        <v>220</v>
      </c>
      <c r="D27" s="1389" t="s">
        <v>486</v>
      </c>
      <c r="E27" s="546" t="s">
        <v>485</v>
      </c>
    </row>
    <row r="28" spans="1:258" ht="19.5" customHeight="1">
      <c r="B28" s="555" t="s">
        <v>479</v>
      </c>
      <c r="C28" s="555"/>
      <c r="D28" s="1390"/>
      <c r="E28" s="556" t="s">
        <v>484</v>
      </c>
    </row>
    <row r="29" spans="1:258" ht="19.5" customHeight="1">
      <c r="B29" s="1363" t="s">
        <v>483</v>
      </c>
      <c r="C29" s="1364"/>
      <c r="D29" s="544" t="s">
        <v>466</v>
      </c>
      <c r="E29" s="546" t="s">
        <v>482</v>
      </c>
    </row>
    <row r="30" spans="1:258" ht="19.5" customHeight="1">
      <c r="B30" s="1365" t="s">
        <v>481</v>
      </c>
      <c r="C30" s="1366"/>
      <c r="D30" s="544" t="s">
        <v>466</v>
      </c>
      <c r="E30" s="546" t="s">
        <v>480</v>
      </c>
    </row>
    <row r="31" spans="1:258" ht="19.5" customHeight="1">
      <c r="B31" s="1372" t="s">
        <v>4986</v>
      </c>
      <c r="C31" s="1373"/>
      <c r="D31" s="1370" t="s">
        <v>469</v>
      </c>
      <c r="E31" s="1376" t="s">
        <v>4992</v>
      </c>
    </row>
    <row r="32" spans="1:258" ht="19.5" customHeight="1">
      <c r="B32" s="1374"/>
      <c r="C32" s="1375"/>
      <c r="D32" s="1371"/>
      <c r="E32" s="1377"/>
    </row>
    <row r="33" spans="1:5" ht="19.5" customHeight="1">
      <c r="B33" s="557" t="s">
        <v>479</v>
      </c>
      <c r="C33" s="557"/>
      <c r="D33" s="557" t="s">
        <v>469</v>
      </c>
      <c r="E33" s="556" t="s">
        <v>478</v>
      </c>
    </row>
    <row r="34" spans="1:5" ht="3.6" customHeight="1"/>
    <row r="35" spans="1:5" ht="17.25" customHeight="1">
      <c r="A35" s="7" t="s">
        <v>477</v>
      </c>
    </row>
    <row r="36" spans="1:5" ht="19.5" customHeight="1">
      <c r="B36" s="1359" t="s">
        <v>459</v>
      </c>
      <c r="C36" s="1360"/>
      <c r="D36" s="117" t="s">
        <v>458</v>
      </c>
      <c r="E36" s="117" t="s">
        <v>476</v>
      </c>
    </row>
    <row r="37" spans="1:5" ht="19.5" customHeight="1">
      <c r="B37" s="554" t="s">
        <v>475</v>
      </c>
      <c r="C37" s="554"/>
      <c r="D37" s="544" t="s">
        <v>474</v>
      </c>
      <c r="E37" s="558" t="s">
        <v>473</v>
      </c>
    </row>
    <row r="38" spans="1:5" ht="19.5" customHeight="1">
      <c r="B38" s="554" t="s">
        <v>472</v>
      </c>
      <c r="C38" s="554"/>
      <c r="D38" s="544" t="s">
        <v>469</v>
      </c>
      <c r="E38" s="544" t="s">
        <v>471</v>
      </c>
    </row>
    <row r="39" spans="1:5" ht="19.5" customHeight="1">
      <c r="B39" s="876" t="s">
        <v>470</v>
      </c>
      <c r="C39" s="554"/>
      <c r="D39" s="544" t="s">
        <v>469</v>
      </c>
      <c r="E39" s="544" t="s">
        <v>468</v>
      </c>
    </row>
    <row r="40" spans="1:5" ht="19.5" customHeight="1">
      <c r="B40" s="1380"/>
      <c r="C40" s="1376" t="s">
        <v>4987</v>
      </c>
      <c r="D40" s="1370" t="s">
        <v>466</v>
      </c>
      <c r="E40" s="1370" t="s">
        <v>4995</v>
      </c>
    </row>
    <row r="41" spans="1:5" ht="19.5" customHeight="1">
      <c r="B41" s="1380"/>
      <c r="C41" s="1371"/>
      <c r="D41" s="1371"/>
      <c r="E41" s="1371"/>
    </row>
    <row r="42" spans="1:5" ht="19.5" customHeight="1">
      <c r="B42" s="1380"/>
      <c r="C42" s="1382" t="s">
        <v>467</v>
      </c>
      <c r="D42" s="1370" t="s">
        <v>466</v>
      </c>
      <c r="E42" s="1378" t="s">
        <v>4994</v>
      </c>
    </row>
    <row r="43" spans="1:5" ht="19.5" customHeight="1">
      <c r="B43" s="1381"/>
      <c r="C43" s="1383"/>
      <c r="D43" s="1371"/>
      <c r="E43" s="1379"/>
    </row>
    <row r="44" spans="1:5" ht="19.5" customHeight="1">
      <c r="B44" s="1372" t="s">
        <v>4986</v>
      </c>
      <c r="C44" s="1373"/>
      <c r="D44" s="1370" t="s">
        <v>469</v>
      </c>
      <c r="E44" s="1376" t="s">
        <v>4993</v>
      </c>
    </row>
    <row r="45" spans="1:5" ht="19.5" customHeight="1">
      <c r="B45" s="1374"/>
      <c r="C45" s="1375"/>
      <c r="D45" s="1371"/>
      <c r="E45" s="1377"/>
    </row>
    <row r="46" spans="1:5" ht="19.5" customHeight="1">
      <c r="B46" s="557" t="s">
        <v>479</v>
      </c>
      <c r="C46" s="557"/>
      <c r="D46" s="557" t="s">
        <v>474</v>
      </c>
      <c r="E46" s="556" t="s">
        <v>4989</v>
      </c>
    </row>
    <row r="47" spans="1:5" ht="19.5" customHeight="1">
      <c r="B47" s="557" t="s">
        <v>479</v>
      </c>
      <c r="C47" s="557"/>
      <c r="D47" s="557" t="s">
        <v>474</v>
      </c>
      <c r="E47" s="556" t="s">
        <v>4996</v>
      </c>
    </row>
    <row r="48" spans="1:5" ht="19.5" customHeight="1">
      <c r="B48" s="557" t="s">
        <v>479</v>
      </c>
      <c r="C48" s="557"/>
      <c r="D48" s="557" t="s">
        <v>474</v>
      </c>
      <c r="E48" s="556" t="s">
        <v>4988</v>
      </c>
    </row>
    <row r="49" spans="1:5" ht="3.95" customHeight="1"/>
    <row r="50" spans="1:5" ht="19.5" customHeight="1">
      <c r="A50" s="7" t="s">
        <v>465</v>
      </c>
    </row>
    <row r="51" spans="1:5" ht="19.5" customHeight="1">
      <c r="B51" s="1361" t="s">
        <v>459</v>
      </c>
      <c r="C51" s="1362"/>
      <c r="D51" s="559" t="s">
        <v>458</v>
      </c>
      <c r="E51" s="559" t="s">
        <v>177</v>
      </c>
    </row>
    <row r="52" spans="1:5" ht="19.5" customHeight="1">
      <c r="B52" s="544" t="s">
        <v>464</v>
      </c>
      <c r="C52" s="544"/>
      <c r="D52" s="560"/>
      <c r="E52" s="544" t="s">
        <v>463</v>
      </c>
    </row>
    <row r="53" spans="1:5" ht="19.5" customHeight="1">
      <c r="B53" s="544" t="s">
        <v>462</v>
      </c>
      <c r="C53" s="544"/>
      <c r="D53" s="560"/>
      <c r="E53" s="544" t="s">
        <v>461</v>
      </c>
    </row>
    <row r="54" spans="1:5" ht="28.5" customHeight="1">
      <c r="A54" s="7" t="s">
        <v>460</v>
      </c>
    </row>
    <row r="55" spans="1:5" ht="19.5" customHeight="1">
      <c r="B55" s="1361" t="s">
        <v>459</v>
      </c>
      <c r="C55" s="1362"/>
      <c r="D55" s="559" t="s">
        <v>458</v>
      </c>
      <c r="E55" s="559" t="s">
        <v>177</v>
      </c>
    </row>
    <row r="56" spans="1:5" ht="18.75" customHeight="1">
      <c r="B56" s="544" t="s">
        <v>457</v>
      </c>
      <c r="C56" s="544"/>
      <c r="D56" s="560"/>
      <c r="E56" s="546" t="s">
        <v>456</v>
      </c>
    </row>
    <row r="57" spans="1:5" ht="18" customHeight="1">
      <c r="B57" s="544" t="s">
        <v>455</v>
      </c>
      <c r="C57" s="544"/>
      <c r="D57" s="560"/>
      <c r="E57" s="544" t="s">
        <v>454</v>
      </c>
    </row>
    <row r="58" spans="1:5" ht="18" customHeight="1">
      <c r="B58" s="544" t="s">
        <v>453</v>
      </c>
      <c r="C58" s="544"/>
      <c r="D58" s="560"/>
      <c r="E58" s="544" t="s">
        <v>450</v>
      </c>
    </row>
    <row r="59" spans="1:5" ht="18" customHeight="1">
      <c r="B59" s="544" t="s">
        <v>452</v>
      </c>
      <c r="C59" s="544"/>
      <c r="D59" s="560"/>
      <c r="E59" s="544" t="s">
        <v>450</v>
      </c>
    </row>
    <row r="60" spans="1:5">
      <c r="B60" s="544" t="s">
        <v>451</v>
      </c>
      <c r="C60" s="544"/>
      <c r="D60" s="560"/>
      <c r="E60" s="544" t="s">
        <v>450</v>
      </c>
    </row>
    <row r="61" spans="1:5">
      <c r="B61" s="544" t="s">
        <v>449</v>
      </c>
      <c r="C61" s="544"/>
      <c r="D61" s="560"/>
      <c r="E61" s="544" t="s">
        <v>448</v>
      </c>
    </row>
  </sheetData>
  <sheetProtection sheet="1" selectLockedCells="1"/>
  <mergeCells count="281">
    <mergeCell ref="B55:C55"/>
    <mergeCell ref="IL17:IN17"/>
    <mergeCell ref="IO17:IQ17"/>
    <mergeCell ref="IR17:IT17"/>
    <mergeCell ref="IU17:IW17"/>
    <mergeCell ref="FC17:FE17"/>
    <mergeCell ref="FF17:FH17"/>
    <mergeCell ref="FI17:FK17"/>
    <mergeCell ref="FL17:FN17"/>
    <mergeCell ref="HQ17:HS17"/>
    <mergeCell ref="GJ17:GL17"/>
    <mergeCell ref="GM17:GO17"/>
    <mergeCell ref="GP17:GR17"/>
    <mergeCell ref="GS17:GU17"/>
    <mergeCell ref="GV17:GX17"/>
    <mergeCell ref="GY17:HA17"/>
    <mergeCell ref="HB17:HD17"/>
    <mergeCell ref="FO17:FQ17"/>
    <mergeCell ref="II17:IK17"/>
    <mergeCell ref="D27:D28"/>
    <mergeCell ref="DP17:DR17"/>
    <mergeCell ref="DS17:DU17"/>
    <mergeCell ref="DV17:DX17"/>
    <mergeCell ref="DY17:EA17"/>
    <mergeCell ref="BB17:BD17"/>
    <mergeCell ref="BE17:BG17"/>
    <mergeCell ref="U17:W17"/>
    <mergeCell ref="X17:Z17"/>
    <mergeCell ref="AA17:AC17"/>
    <mergeCell ref="IX17"/>
    <mergeCell ref="HT17:HV17"/>
    <mergeCell ref="HW17:HY17"/>
    <mergeCell ref="HZ17:IB17"/>
    <mergeCell ref="IC17:IE17"/>
    <mergeCell ref="IF17:IH17"/>
    <mergeCell ref="GG17:GI17"/>
    <mergeCell ref="EB17:ED17"/>
    <mergeCell ref="EE17:EG17"/>
    <mergeCell ref="HE17:HG17"/>
    <mergeCell ref="HH17:HJ17"/>
    <mergeCell ref="EH17:EJ17"/>
    <mergeCell ref="EK17:EM17"/>
    <mergeCell ref="EN17:EP17"/>
    <mergeCell ref="EQ17:ES17"/>
    <mergeCell ref="HK17:HM17"/>
    <mergeCell ref="HN17:HP17"/>
    <mergeCell ref="FR17:FT17"/>
    <mergeCell ref="FU17:FW17"/>
    <mergeCell ref="BH17:BJ17"/>
    <mergeCell ref="BK17:BM17"/>
    <mergeCell ref="ET17:EV17"/>
    <mergeCell ref="EW17:EY17"/>
    <mergeCell ref="GD17:GF17"/>
    <mergeCell ref="I17:K17"/>
    <mergeCell ref="L17:N17"/>
    <mergeCell ref="O17:Q17"/>
    <mergeCell ref="R17:T17"/>
    <mergeCell ref="AD17:AF17"/>
    <mergeCell ref="AG17:AI17"/>
    <mergeCell ref="AJ17:AL17"/>
    <mergeCell ref="CX17:CZ17"/>
    <mergeCell ref="DA17:DC17"/>
    <mergeCell ref="DD17:DF17"/>
    <mergeCell ref="DG17:DI17"/>
    <mergeCell ref="DJ17:DL17"/>
    <mergeCell ref="DM17:DO17"/>
    <mergeCell ref="EZ17:FB17"/>
    <mergeCell ref="AM17:AO17"/>
    <mergeCell ref="AP17:AR17"/>
    <mergeCell ref="AS17:AU17"/>
    <mergeCell ref="AV17:AX17"/>
    <mergeCell ref="AY17:BA17"/>
    <mergeCell ref="GS13:GU13"/>
    <mergeCell ref="DJ13:DL13"/>
    <mergeCell ref="DM13:DO13"/>
    <mergeCell ref="DP13:DR13"/>
    <mergeCell ref="DS13:DU13"/>
    <mergeCell ref="DV13:DX13"/>
    <mergeCell ref="DY13:EA13"/>
    <mergeCell ref="EZ13:FB13"/>
    <mergeCell ref="CU17:CW17"/>
    <mergeCell ref="FX17:FZ17"/>
    <mergeCell ref="GA17:GC17"/>
    <mergeCell ref="FI13:FK13"/>
    <mergeCell ref="BN17:BP17"/>
    <mergeCell ref="BQ17:BS17"/>
    <mergeCell ref="BT17:BV17"/>
    <mergeCell ref="BW17:BY17"/>
    <mergeCell ref="BZ17:CB17"/>
    <mergeCell ref="EB13:ED13"/>
    <mergeCell ref="EE13:EG13"/>
    <mergeCell ref="FC13:FE13"/>
    <mergeCell ref="FF13:FH13"/>
    <mergeCell ref="CC17:CE17"/>
    <mergeCell ref="CF17:CH17"/>
    <mergeCell ref="CI17:CK17"/>
    <mergeCell ref="CL17:CN17"/>
    <mergeCell ref="CO17:CQ17"/>
    <mergeCell ref="CR17:CT17"/>
    <mergeCell ref="BN13:BP13"/>
    <mergeCell ref="BQ13:BS13"/>
    <mergeCell ref="BT13:BV13"/>
    <mergeCell ref="BW13:BY13"/>
    <mergeCell ref="BZ13:CB13"/>
    <mergeCell ref="CC13:CE13"/>
    <mergeCell ref="CF13:CH13"/>
    <mergeCell ref="DD13:DF13"/>
    <mergeCell ref="BH13:BJ13"/>
    <mergeCell ref="BK13:BM13"/>
    <mergeCell ref="GM13:GO13"/>
    <mergeCell ref="GP13:GR13"/>
    <mergeCell ref="DG13:DI13"/>
    <mergeCell ref="HW13:HY13"/>
    <mergeCell ref="HZ13:IB13"/>
    <mergeCell ref="II13:IK13"/>
    <mergeCell ref="IL13:IN13"/>
    <mergeCell ref="EH13:EJ13"/>
    <mergeCell ref="EK13:EM13"/>
    <mergeCell ref="EN13:EP13"/>
    <mergeCell ref="EQ13:ES13"/>
    <mergeCell ref="ET13:EV13"/>
    <mergeCell ref="EW13:EY13"/>
    <mergeCell ref="GA13:GC13"/>
    <mergeCell ref="GD13:GF13"/>
    <mergeCell ref="GG13:GI13"/>
    <mergeCell ref="GJ13:GL13"/>
    <mergeCell ref="GV13:GX13"/>
    <mergeCell ref="GY13:HA13"/>
    <mergeCell ref="HB13:HD13"/>
    <mergeCell ref="HE13:HG13"/>
    <mergeCell ref="HH13:HJ13"/>
    <mergeCell ref="AM13:AO13"/>
    <mergeCell ref="CI13:CK13"/>
    <mergeCell ref="CL13:CN13"/>
    <mergeCell ref="IX13"/>
    <mergeCell ref="IC13:IE13"/>
    <mergeCell ref="IF13:IH13"/>
    <mergeCell ref="IU13:IW13"/>
    <mergeCell ref="FL13:FN13"/>
    <mergeCell ref="FO13:FQ13"/>
    <mergeCell ref="FR13:FT13"/>
    <mergeCell ref="FU13:FW13"/>
    <mergeCell ref="FX13:FZ13"/>
    <mergeCell ref="AP13:AR13"/>
    <mergeCell ref="AS13:AU13"/>
    <mergeCell ref="AV13:AX13"/>
    <mergeCell ref="AY13:BA13"/>
    <mergeCell ref="BB13:BD13"/>
    <mergeCell ref="BE13:BG13"/>
    <mergeCell ref="IO13:IQ13"/>
    <mergeCell ref="IR13:IT13"/>
    <mergeCell ref="HK13:HM13"/>
    <mergeCell ref="HN13:HP13"/>
    <mergeCell ref="HQ13:HS13"/>
    <mergeCell ref="HT13:HV13"/>
    <mergeCell ref="BZ12:CB12"/>
    <mergeCell ref="CC12:CE12"/>
    <mergeCell ref="CO13:CQ13"/>
    <mergeCell ref="CR13:CT13"/>
    <mergeCell ref="CU13:CW13"/>
    <mergeCell ref="CX13:CZ13"/>
    <mergeCell ref="DA13:DC13"/>
    <mergeCell ref="CU12:CW12"/>
    <mergeCell ref="CX12:CZ12"/>
    <mergeCell ref="CF12:CH12"/>
    <mergeCell ref="CI12:CK12"/>
    <mergeCell ref="CL12:CN12"/>
    <mergeCell ref="CO12:CQ12"/>
    <mergeCell ref="CR12:CT12"/>
    <mergeCell ref="FF12:FH12"/>
    <mergeCell ref="FI12:FK12"/>
    <mergeCell ref="DA12:DC12"/>
    <mergeCell ref="DD12:DF12"/>
    <mergeCell ref="DG12:DI12"/>
    <mergeCell ref="DJ12:DL12"/>
    <mergeCell ref="DM12:DO12"/>
    <mergeCell ref="DP12:DR12"/>
    <mergeCell ref="EK12:EM12"/>
    <mergeCell ref="EN12:EP12"/>
    <mergeCell ref="EQ12:ES12"/>
    <mergeCell ref="DY12:EA12"/>
    <mergeCell ref="EB12:ED12"/>
    <mergeCell ref="EE12:EG12"/>
    <mergeCell ref="EH12:EJ12"/>
    <mergeCell ref="ET12:EV12"/>
    <mergeCell ref="EW12:EY12"/>
    <mergeCell ref="EZ12:FB12"/>
    <mergeCell ref="FC12:FE12"/>
    <mergeCell ref="DS12:DU12"/>
    <mergeCell ref="DV12:DX12"/>
    <mergeCell ref="HZ12:IB12"/>
    <mergeCell ref="IC12:IE12"/>
    <mergeCell ref="IX12"/>
    <mergeCell ref="IF12:IH12"/>
    <mergeCell ref="II12:IK12"/>
    <mergeCell ref="IL12:IN12"/>
    <mergeCell ref="IO12:IQ12"/>
    <mergeCell ref="IR12:IT12"/>
    <mergeCell ref="IU12:IW12"/>
    <mergeCell ref="HN12:HP12"/>
    <mergeCell ref="HQ12:HS12"/>
    <mergeCell ref="HT12:HV12"/>
    <mergeCell ref="HW12:HY12"/>
    <mergeCell ref="GM12:GO12"/>
    <mergeCell ref="GP12:GR12"/>
    <mergeCell ref="GS12:GU12"/>
    <mergeCell ref="GV12:GX12"/>
    <mergeCell ref="FL12:FN12"/>
    <mergeCell ref="FO12:FQ12"/>
    <mergeCell ref="FR12:FT12"/>
    <mergeCell ref="FU12:FW12"/>
    <mergeCell ref="FX12:FZ12"/>
    <mergeCell ref="GA12:GC12"/>
    <mergeCell ref="GY12:HA12"/>
    <mergeCell ref="HB12:HD12"/>
    <mergeCell ref="HE12:HG12"/>
    <mergeCell ref="HH12:HJ12"/>
    <mergeCell ref="HK12:HM12"/>
    <mergeCell ref="GD12:GF12"/>
    <mergeCell ref="GG12:GI12"/>
    <mergeCell ref="GJ12:GL12"/>
    <mergeCell ref="BQ12:BS12"/>
    <mergeCell ref="BT12:BV12"/>
    <mergeCell ref="BW12:BY12"/>
    <mergeCell ref="AP12:AR12"/>
    <mergeCell ref="AS12:AU12"/>
    <mergeCell ref="AV12:AX12"/>
    <mergeCell ref="AY12:BA12"/>
    <mergeCell ref="BB12:BD12"/>
    <mergeCell ref="BE12:BG12"/>
    <mergeCell ref="BH12:BJ12"/>
    <mergeCell ref="BK12:BM12"/>
    <mergeCell ref="BN12:BP12"/>
    <mergeCell ref="AJ12:AL12"/>
    <mergeCell ref="AM12:AO12"/>
    <mergeCell ref="I12:K12"/>
    <mergeCell ref="L12:N12"/>
    <mergeCell ref="O12:Q12"/>
    <mergeCell ref="R12:T12"/>
    <mergeCell ref="U12:W12"/>
    <mergeCell ref="B15:E15"/>
    <mergeCell ref="D4:E4"/>
    <mergeCell ref="D6:E6"/>
    <mergeCell ref="X12:Z12"/>
    <mergeCell ref="AA12:AC12"/>
    <mergeCell ref="AD12:AF12"/>
    <mergeCell ref="AG12:AI12"/>
    <mergeCell ref="I13:K13"/>
    <mergeCell ref="L13:N13"/>
    <mergeCell ref="O13:Q13"/>
    <mergeCell ref="R13:T13"/>
    <mergeCell ref="U13:W13"/>
    <mergeCell ref="X13:Z13"/>
    <mergeCell ref="AA13:AC13"/>
    <mergeCell ref="AD13:AF13"/>
    <mergeCell ref="AG13:AI13"/>
    <mergeCell ref="AJ13:AL13"/>
    <mergeCell ref="B19:C19"/>
    <mergeCell ref="B36:C36"/>
    <mergeCell ref="B51:C51"/>
    <mergeCell ref="B29:C29"/>
    <mergeCell ref="B30:C30"/>
    <mergeCell ref="B9:E9"/>
    <mergeCell ref="B10:E10"/>
    <mergeCell ref="B11:E11"/>
    <mergeCell ref="B12:E12"/>
    <mergeCell ref="B13:E13"/>
    <mergeCell ref="D31:D32"/>
    <mergeCell ref="B31:C32"/>
    <mergeCell ref="E31:E32"/>
    <mergeCell ref="C40:C41"/>
    <mergeCell ref="B44:C45"/>
    <mergeCell ref="D44:D45"/>
    <mergeCell ref="E44:E45"/>
    <mergeCell ref="E40:E41"/>
    <mergeCell ref="D40:D41"/>
    <mergeCell ref="E42:E43"/>
    <mergeCell ref="B40:B43"/>
    <mergeCell ref="C42:C43"/>
    <mergeCell ref="D42:D43"/>
    <mergeCell ref="B14:E14"/>
  </mergeCells>
  <phoneticPr fontId="5"/>
  <pageMargins left="0.70866141732283472" right="0.70866141732283472" top="0.74803149606299213" bottom="0.74803149606299213" header="0.31496062992125984" footer="0.31496062992125984"/>
  <pageSetup paperSize="9" scale="83" orientation="portrait" r:id="rId1"/>
  <rowBreaks count="1" manualBreakCount="1">
    <brk id="49" max="6" man="1"/>
  </rowBreaks>
  <colBreaks count="1" manualBreakCount="1">
    <brk id="7" max="60"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22909-CCA5-4436-8548-C22213B1915F}">
  <sheetPr codeName="Sheet8">
    <tabColor theme="8"/>
    <pageSetUpPr fitToPage="1"/>
  </sheetPr>
  <dimension ref="A1:AL53"/>
  <sheetViews>
    <sheetView showGridLines="0" view="pageBreakPreview" zoomScale="64" zoomScaleNormal="36" zoomScaleSheetLayoutView="118" workbookViewId="0">
      <selection activeCell="D6" sqref="D6"/>
    </sheetView>
  </sheetViews>
  <sheetFormatPr defaultColWidth="8.625" defaultRowHeight="18.75"/>
  <cols>
    <col min="1" max="1" width="3.25" style="7" customWidth="1"/>
    <col min="2" max="4" width="5.875" style="7" customWidth="1"/>
    <col min="5" max="14" width="6.25" style="7" customWidth="1"/>
    <col min="15" max="37" width="4.5" style="7" customWidth="1"/>
    <col min="38" max="39" width="5.875" style="7" customWidth="1"/>
    <col min="40" max="61" width="4.625" style="7" customWidth="1"/>
    <col min="62" max="16384" width="8.625" style="7"/>
  </cols>
  <sheetData>
    <row r="1" spans="1:38" s="488" customFormat="1" ht="20.100000000000001" customHeight="1">
      <c r="A1" s="487"/>
      <c r="B1" s="571" t="s">
        <v>4668</v>
      </c>
      <c r="C1" s="571"/>
      <c r="D1" s="571"/>
      <c r="E1" s="571"/>
      <c r="F1" s="571"/>
      <c r="G1" s="571"/>
      <c r="H1" s="571"/>
      <c r="I1" s="533"/>
      <c r="J1" s="533"/>
      <c r="K1" s="533"/>
      <c r="L1" s="533"/>
      <c r="M1" s="533"/>
      <c r="N1" s="533"/>
      <c r="O1" s="533"/>
      <c r="P1" s="533"/>
      <c r="Q1" s="533"/>
      <c r="R1" s="533"/>
      <c r="S1" s="533"/>
      <c r="T1" s="533"/>
      <c r="U1" s="533"/>
      <c r="V1" s="533"/>
      <c r="W1" s="533"/>
      <c r="X1" s="533"/>
      <c r="Y1" s="533"/>
      <c r="Z1" s="533"/>
      <c r="AA1" s="565"/>
      <c r="AB1" s="565"/>
      <c r="AC1" s="565"/>
      <c r="AD1" s="565"/>
      <c r="AE1" s="565"/>
      <c r="AF1" s="565"/>
      <c r="AG1" s="565"/>
      <c r="AH1" s="565"/>
      <c r="AI1" s="565"/>
      <c r="AJ1" s="565"/>
      <c r="AK1" s="565"/>
      <c r="AL1" s="565"/>
    </row>
    <row r="2" spans="1:38" s="488" customFormat="1" ht="20.100000000000001" customHeight="1">
      <c r="A2" s="487"/>
      <c r="B2" s="2094" t="s">
        <v>4669</v>
      </c>
      <c r="C2" s="2094"/>
      <c r="D2" s="2094"/>
      <c r="E2" s="2094"/>
      <c r="F2" s="2094"/>
      <c r="G2" s="2094"/>
      <c r="H2" s="2094"/>
      <c r="I2" s="566"/>
      <c r="J2" s="533"/>
      <c r="K2" s="533"/>
      <c r="L2" s="533"/>
      <c r="M2" s="533"/>
      <c r="N2" s="533"/>
      <c r="O2" s="533"/>
      <c r="P2" s="533"/>
      <c r="Q2" s="533"/>
      <c r="R2" s="533"/>
      <c r="S2" s="533"/>
      <c r="T2" s="533"/>
      <c r="U2" s="533"/>
      <c r="V2" s="533"/>
      <c r="W2" s="533"/>
      <c r="X2" s="533"/>
      <c r="Y2" s="533"/>
      <c r="Z2" s="533"/>
      <c r="AA2" s="565"/>
      <c r="AB2" s="565"/>
      <c r="AC2" s="565"/>
      <c r="AD2" s="565"/>
      <c r="AE2" s="565"/>
      <c r="AF2" s="565"/>
      <c r="AG2" s="565"/>
      <c r="AH2" s="565"/>
      <c r="AI2" s="565"/>
      <c r="AJ2" s="565"/>
      <c r="AK2" s="565"/>
      <c r="AL2" s="565"/>
    </row>
    <row r="3" spans="1:38" s="488" customFormat="1" ht="6.95" customHeight="1">
      <c r="A3" s="487"/>
      <c r="B3" s="533"/>
      <c r="C3" s="567"/>
      <c r="D3" s="533"/>
      <c r="E3" s="533"/>
      <c r="F3" s="568"/>
      <c r="G3" s="533"/>
      <c r="H3" s="533"/>
      <c r="I3" s="569"/>
      <c r="J3" s="569"/>
      <c r="K3" s="569"/>
      <c r="L3" s="569"/>
      <c r="M3" s="533"/>
      <c r="N3" s="533"/>
      <c r="O3" s="533"/>
      <c r="P3" s="533"/>
      <c r="Q3" s="533"/>
      <c r="R3" s="533"/>
      <c r="S3" s="533"/>
      <c r="T3" s="533"/>
      <c r="U3" s="533"/>
      <c r="V3" s="533"/>
      <c r="W3" s="533"/>
      <c r="X3" s="533"/>
      <c r="Y3" s="533"/>
      <c r="Z3" s="533"/>
      <c r="AA3" s="565"/>
      <c r="AB3" s="565"/>
      <c r="AC3" s="565"/>
      <c r="AD3" s="565"/>
      <c r="AE3" s="565"/>
      <c r="AF3" s="565"/>
      <c r="AG3" s="565"/>
      <c r="AH3" s="565"/>
      <c r="AI3" s="565"/>
      <c r="AJ3" s="565"/>
      <c r="AK3" s="565"/>
      <c r="AL3" s="565"/>
    </row>
    <row r="4" spans="1:38" s="488" customFormat="1" ht="19.5">
      <c r="A4" s="487"/>
      <c r="B4" s="571" t="s">
        <v>4670</v>
      </c>
      <c r="C4" s="572"/>
      <c r="D4" s="571"/>
      <c r="E4" s="571"/>
      <c r="F4" s="656"/>
      <c r="G4" s="571"/>
      <c r="H4" s="571"/>
      <c r="I4" s="573"/>
      <c r="J4" s="573"/>
      <c r="K4" s="573"/>
      <c r="L4" s="573"/>
      <c r="M4" s="571"/>
      <c r="N4" s="571"/>
      <c r="O4" s="571"/>
      <c r="P4" s="571"/>
      <c r="Q4" s="571"/>
      <c r="R4" s="571"/>
      <c r="S4" s="571"/>
      <c r="T4" s="571"/>
      <c r="U4" s="571"/>
      <c r="V4" s="571"/>
      <c r="W4" s="571"/>
      <c r="X4" s="571"/>
      <c r="Y4" s="533"/>
      <c r="Z4" s="533"/>
      <c r="AA4" s="565"/>
      <c r="AB4" s="565"/>
      <c r="AC4" s="565"/>
      <c r="AD4" s="565"/>
      <c r="AE4" s="565"/>
      <c r="AF4" s="565"/>
      <c r="AG4" s="565"/>
      <c r="AH4" s="565"/>
      <c r="AI4" s="565"/>
      <c r="AJ4" s="565"/>
      <c r="AK4" s="565"/>
      <c r="AL4" s="565"/>
    </row>
    <row r="5" spans="1:38" s="488" customFormat="1" ht="18.95" customHeight="1">
      <c r="A5" s="487"/>
      <c r="B5" s="574"/>
      <c r="C5" s="1492" t="s">
        <v>436</v>
      </c>
      <c r="D5" s="1609"/>
      <c r="E5" s="1493"/>
      <c r="F5" s="2084" t="s">
        <v>437</v>
      </c>
      <c r="G5" s="2098"/>
      <c r="H5" s="2085"/>
      <c r="I5" s="574"/>
      <c r="J5" s="574" t="s">
        <v>4838</v>
      </c>
      <c r="K5" s="574"/>
      <c r="L5" s="574"/>
      <c r="M5" s="574"/>
      <c r="N5" s="574"/>
      <c r="O5" s="571"/>
      <c r="P5" s="571"/>
      <c r="Q5" s="571"/>
      <c r="R5" s="571"/>
      <c r="S5" s="571"/>
      <c r="T5" s="571"/>
      <c r="U5" s="571"/>
      <c r="V5" s="571"/>
      <c r="W5" s="571"/>
      <c r="X5" s="533"/>
      <c r="Y5" s="533"/>
      <c r="Z5" s="565"/>
      <c r="AA5" s="565"/>
      <c r="AB5" s="565"/>
      <c r="AC5" s="565"/>
      <c r="AD5" s="565"/>
      <c r="AE5" s="565"/>
      <c r="AF5" s="565"/>
      <c r="AG5" s="565"/>
      <c r="AH5" s="565"/>
      <c r="AI5" s="565"/>
      <c r="AJ5" s="565"/>
      <c r="AK5" s="565"/>
    </row>
    <row r="6" spans="1:38" s="488" customFormat="1" ht="19.5">
      <c r="A6" s="487"/>
      <c r="B6" s="574"/>
      <c r="C6" s="678" t="s">
        <v>391</v>
      </c>
      <c r="D6" s="1108"/>
      <c r="E6" s="679" t="s">
        <v>78</v>
      </c>
      <c r="F6" s="680" t="s">
        <v>391</v>
      </c>
      <c r="G6" s="1101"/>
      <c r="H6" s="679" t="s">
        <v>78</v>
      </c>
      <c r="I6" s="574"/>
      <c r="J6" s="574"/>
      <c r="K6" s="574"/>
      <c r="L6" s="574"/>
      <c r="M6" s="574"/>
      <c r="N6" s="574"/>
      <c r="O6" s="571"/>
      <c r="P6" s="571"/>
      <c r="Q6" s="571"/>
      <c r="R6" s="571"/>
      <c r="S6" s="571"/>
      <c r="T6" s="571"/>
      <c r="U6" s="571"/>
      <c r="V6" s="571"/>
      <c r="W6" s="571"/>
      <c r="X6" s="533"/>
      <c r="Y6" s="533"/>
      <c r="Z6" s="565"/>
      <c r="AA6" s="565"/>
      <c r="AB6" s="565"/>
      <c r="AC6" s="565"/>
      <c r="AD6" s="565"/>
      <c r="AE6" s="565"/>
      <c r="AF6" s="565"/>
      <c r="AG6" s="565"/>
      <c r="AH6" s="565"/>
      <c r="AI6" s="565"/>
      <c r="AJ6" s="565"/>
      <c r="AK6" s="565"/>
    </row>
    <row r="7" spans="1:38" s="488" customFormat="1" ht="6.95" customHeight="1">
      <c r="A7" s="487"/>
      <c r="B7" s="572"/>
      <c r="C7" s="572"/>
      <c r="D7" s="571"/>
      <c r="E7" s="571"/>
      <c r="F7" s="656"/>
      <c r="G7" s="571"/>
      <c r="H7" s="571"/>
      <c r="I7" s="573"/>
      <c r="J7" s="573"/>
      <c r="K7" s="573"/>
      <c r="L7" s="573"/>
      <c r="M7" s="571"/>
      <c r="N7" s="571"/>
      <c r="O7" s="571"/>
      <c r="P7" s="571"/>
      <c r="Q7" s="571"/>
      <c r="R7" s="571"/>
      <c r="S7" s="571"/>
      <c r="T7" s="571"/>
      <c r="U7" s="571"/>
      <c r="V7" s="571"/>
      <c r="W7" s="571"/>
      <c r="X7" s="571"/>
      <c r="Y7" s="533"/>
      <c r="Z7" s="533"/>
      <c r="AA7" s="565"/>
      <c r="AB7" s="565"/>
      <c r="AC7" s="565"/>
      <c r="AD7" s="565"/>
      <c r="AE7" s="565"/>
      <c r="AF7" s="565"/>
      <c r="AG7" s="565"/>
      <c r="AH7" s="565"/>
      <c r="AI7" s="565"/>
      <c r="AJ7" s="565"/>
      <c r="AK7" s="565"/>
      <c r="AL7" s="565"/>
    </row>
    <row r="8" spans="1:38" s="490" customFormat="1" ht="18.95" customHeight="1">
      <c r="A8" s="489"/>
      <c r="B8" s="571" t="s">
        <v>4964</v>
      </c>
      <c r="C8" s="571"/>
      <c r="D8" s="571"/>
      <c r="E8" s="571"/>
      <c r="F8" s="571"/>
      <c r="G8" s="571"/>
      <c r="H8" s="571"/>
      <c r="I8" s="571"/>
      <c r="J8" s="571"/>
      <c r="K8" s="571"/>
      <c r="L8" s="571"/>
      <c r="M8" s="571"/>
      <c r="N8" s="571"/>
      <c r="O8" s="571"/>
      <c r="P8" s="571"/>
      <c r="Q8" s="571"/>
      <c r="R8" s="571"/>
      <c r="S8" s="571"/>
      <c r="T8" s="571"/>
      <c r="U8" s="571"/>
      <c r="V8" s="571"/>
      <c r="W8" s="571"/>
      <c r="X8" s="571"/>
      <c r="Y8" s="532"/>
      <c r="Z8" s="532"/>
      <c r="AA8" s="570"/>
      <c r="AB8" s="570"/>
      <c r="AC8" s="570"/>
      <c r="AD8" s="570"/>
      <c r="AE8" s="570"/>
      <c r="AF8" s="570"/>
      <c r="AG8" s="570"/>
      <c r="AH8" s="570"/>
      <c r="AI8" s="570"/>
      <c r="AJ8" s="570"/>
      <c r="AK8" s="570"/>
      <c r="AL8" s="570"/>
    </row>
    <row r="9" spans="1:38" s="488" customFormat="1" ht="14.1" customHeight="1">
      <c r="A9" s="487"/>
      <c r="B9" s="533"/>
      <c r="C9" s="2095" t="s">
        <v>4839</v>
      </c>
      <c r="D9" s="2095"/>
      <c r="E9" s="2095"/>
      <c r="F9" s="2095"/>
      <c r="G9" s="2095"/>
      <c r="H9" s="2095"/>
      <c r="I9" s="2095"/>
      <c r="J9" s="2095"/>
      <c r="K9" s="2095"/>
      <c r="L9" s="2095"/>
      <c r="M9" s="2095" t="s">
        <v>4671</v>
      </c>
      <c r="N9" s="2095"/>
      <c r="O9" s="2095"/>
      <c r="P9" s="2095"/>
      <c r="Q9" s="2095"/>
      <c r="R9" s="2095"/>
      <c r="S9" s="2095"/>
      <c r="T9" s="2095"/>
      <c r="U9" s="2095"/>
      <c r="V9" s="2095"/>
      <c r="W9" s="533"/>
      <c r="X9" s="533"/>
      <c r="Y9" s="533"/>
      <c r="Z9" s="533"/>
      <c r="AA9" s="565"/>
      <c r="AB9" s="565"/>
      <c r="AC9" s="565"/>
      <c r="AD9" s="565"/>
      <c r="AE9" s="565"/>
      <c r="AF9" s="565"/>
      <c r="AG9" s="565"/>
      <c r="AH9" s="565"/>
      <c r="AI9" s="565"/>
      <c r="AJ9" s="565"/>
      <c r="AK9" s="565"/>
      <c r="AL9" s="565"/>
    </row>
    <row r="10" spans="1:38" s="488" customFormat="1" ht="14.1" customHeight="1">
      <c r="A10" s="487"/>
      <c r="B10" s="533"/>
      <c r="C10" s="2095"/>
      <c r="D10" s="2095"/>
      <c r="E10" s="2095"/>
      <c r="F10" s="2095"/>
      <c r="G10" s="2095"/>
      <c r="H10" s="2095"/>
      <c r="I10" s="2095"/>
      <c r="J10" s="2095"/>
      <c r="K10" s="2095"/>
      <c r="L10" s="2095"/>
      <c r="M10" s="2095"/>
      <c r="N10" s="2095"/>
      <c r="O10" s="2095"/>
      <c r="P10" s="2095"/>
      <c r="Q10" s="2095"/>
      <c r="R10" s="2095"/>
      <c r="S10" s="2095"/>
      <c r="T10" s="2095"/>
      <c r="U10" s="2095"/>
      <c r="V10" s="2095"/>
      <c r="W10" s="533"/>
      <c r="X10" s="533"/>
      <c r="Y10" s="533"/>
      <c r="Z10" s="533"/>
      <c r="AA10" s="565"/>
      <c r="AB10" s="565"/>
      <c r="AC10" s="565"/>
      <c r="AD10" s="565"/>
      <c r="AE10" s="565"/>
      <c r="AF10" s="565"/>
      <c r="AG10" s="565"/>
      <c r="AH10" s="565"/>
      <c r="AI10" s="565"/>
      <c r="AJ10" s="565"/>
      <c r="AK10" s="565"/>
      <c r="AL10" s="565"/>
    </row>
    <row r="11" spans="1:38" s="488" customFormat="1" ht="14.1" customHeight="1">
      <c r="A11" s="487"/>
      <c r="B11" s="533"/>
      <c r="C11" s="2095"/>
      <c r="D11" s="2095"/>
      <c r="E11" s="2095"/>
      <c r="F11" s="2095"/>
      <c r="G11" s="2095"/>
      <c r="H11" s="2095"/>
      <c r="I11" s="2095"/>
      <c r="J11" s="2095"/>
      <c r="K11" s="2095"/>
      <c r="L11" s="2095"/>
      <c r="M11" s="2095"/>
      <c r="N11" s="2095"/>
      <c r="O11" s="2095"/>
      <c r="P11" s="2095"/>
      <c r="Q11" s="2095"/>
      <c r="R11" s="2095"/>
      <c r="S11" s="2095"/>
      <c r="T11" s="2095"/>
      <c r="U11" s="2095"/>
      <c r="V11" s="2095"/>
      <c r="W11" s="533"/>
      <c r="X11" s="533"/>
      <c r="Y11" s="533"/>
      <c r="Z11" s="533"/>
      <c r="AA11" s="565"/>
      <c r="AB11" s="565"/>
      <c r="AC11" s="565"/>
      <c r="AD11" s="565"/>
      <c r="AE11" s="565"/>
      <c r="AF11" s="565"/>
      <c r="AG11" s="565"/>
      <c r="AH11" s="565"/>
      <c r="AI11" s="565"/>
      <c r="AJ11" s="565"/>
      <c r="AK11" s="565"/>
      <c r="AL11" s="565"/>
    </row>
    <row r="12" spans="1:38" s="488" customFormat="1" ht="19.5">
      <c r="A12" s="487"/>
      <c r="B12" s="533"/>
      <c r="C12" s="2096" t="s">
        <v>4672</v>
      </c>
      <c r="D12" s="2096"/>
      <c r="E12" s="2096"/>
      <c r="F12" s="2096"/>
      <c r="G12" s="2096"/>
      <c r="H12" s="2097" t="s">
        <v>4673</v>
      </c>
      <c r="I12" s="2097"/>
      <c r="J12" s="2097"/>
      <c r="K12" s="2097"/>
      <c r="L12" s="2097"/>
      <c r="M12" s="2096" t="s">
        <v>4674</v>
      </c>
      <c r="N12" s="2096"/>
      <c r="O12" s="2096"/>
      <c r="P12" s="2096"/>
      <c r="Q12" s="2096"/>
      <c r="R12" s="2096" t="s">
        <v>4675</v>
      </c>
      <c r="S12" s="2096"/>
      <c r="T12" s="2096"/>
      <c r="U12" s="2096"/>
      <c r="V12" s="2096"/>
      <c r="W12" s="533"/>
      <c r="X12" s="533"/>
      <c r="Y12" s="533"/>
      <c r="Z12" s="533"/>
      <c r="AA12" s="565"/>
      <c r="AB12" s="565"/>
      <c r="AC12" s="565"/>
      <c r="AD12" s="565"/>
      <c r="AE12" s="565"/>
      <c r="AF12" s="565"/>
      <c r="AG12" s="565"/>
      <c r="AH12" s="565"/>
      <c r="AI12" s="565"/>
      <c r="AJ12" s="565"/>
      <c r="AK12" s="565"/>
      <c r="AL12" s="565"/>
    </row>
    <row r="13" spans="1:38" s="488" customFormat="1" ht="19.5">
      <c r="A13" s="487"/>
      <c r="B13" s="533"/>
      <c r="C13" s="2086"/>
      <c r="D13" s="2086"/>
      <c r="E13" s="2086"/>
      <c r="F13" s="2086"/>
      <c r="G13" s="2086"/>
      <c r="H13" s="1102"/>
      <c r="I13" s="681" t="s">
        <v>4749</v>
      </c>
      <c r="J13" s="682" t="s">
        <v>4750</v>
      </c>
      <c r="K13" s="1103"/>
      <c r="L13" s="683" t="s">
        <v>4749</v>
      </c>
      <c r="M13" s="2092"/>
      <c r="N13" s="2093"/>
      <c r="O13" s="2093"/>
      <c r="P13" s="2093"/>
      <c r="Q13" s="2087"/>
      <c r="R13" s="1102"/>
      <c r="S13" s="681" t="s">
        <v>4749</v>
      </c>
      <c r="T13" s="682" t="s">
        <v>4750</v>
      </c>
      <c r="U13" s="1103"/>
      <c r="V13" s="683" t="s">
        <v>4749</v>
      </c>
      <c r="W13" s="533"/>
      <c r="X13" s="533"/>
      <c r="Y13" s="533"/>
      <c r="Z13" s="533"/>
      <c r="AA13" s="565"/>
      <c r="AB13" s="565"/>
      <c r="AC13" s="565"/>
      <c r="AD13" s="565"/>
      <c r="AE13" s="565"/>
      <c r="AF13" s="565"/>
      <c r="AG13" s="565"/>
      <c r="AH13" s="565"/>
      <c r="AI13" s="565"/>
      <c r="AJ13" s="565"/>
      <c r="AK13" s="565"/>
      <c r="AL13" s="565"/>
    </row>
    <row r="14" spans="1:38" s="488" customFormat="1" ht="19.5">
      <c r="A14" s="487"/>
      <c r="B14" s="533"/>
      <c r="C14" s="2086"/>
      <c r="D14" s="2086"/>
      <c r="E14" s="2086"/>
      <c r="F14" s="2086"/>
      <c r="G14" s="2086"/>
      <c r="H14" s="1102"/>
      <c r="I14" s="681" t="s">
        <v>4749</v>
      </c>
      <c r="J14" s="682" t="s">
        <v>4750</v>
      </c>
      <c r="K14" s="1103"/>
      <c r="L14" s="683" t="s">
        <v>4749</v>
      </c>
      <c r="M14" s="2087"/>
      <c r="N14" s="2088"/>
      <c r="O14" s="2088"/>
      <c r="P14" s="2088"/>
      <c r="Q14" s="2088"/>
      <c r="R14" s="1102"/>
      <c r="S14" s="681" t="s">
        <v>4749</v>
      </c>
      <c r="T14" s="682" t="s">
        <v>4750</v>
      </c>
      <c r="U14" s="1103"/>
      <c r="V14" s="683" t="s">
        <v>4749</v>
      </c>
      <c r="W14" s="533"/>
      <c r="X14" s="533"/>
      <c r="Y14" s="533"/>
      <c r="Z14" s="533"/>
      <c r="AA14" s="565"/>
      <c r="AB14" s="565"/>
      <c r="AC14" s="565"/>
      <c r="AD14" s="565"/>
      <c r="AE14" s="565"/>
      <c r="AF14" s="565"/>
      <c r="AG14" s="565"/>
      <c r="AH14" s="565"/>
      <c r="AI14" s="565"/>
      <c r="AJ14" s="565"/>
      <c r="AK14" s="565"/>
      <c r="AL14" s="565"/>
    </row>
    <row r="15" spans="1:38" s="488" customFormat="1" ht="19.5">
      <c r="A15" s="487"/>
      <c r="B15" s="533"/>
      <c r="C15" s="2086"/>
      <c r="D15" s="2086"/>
      <c r="E15" s="2086"/>
      <c r="F15" s="2086"/>
      <c r="G15" s="2086"/>
      <c r="H15" s="1102"/>
      <c r="I15" s="681" t="s">
        <v>4749</v>
      </c>
      <c r="J15" s="682" t="s">
        <v>4750</v>
      </c>
      <c r="K15" s="1103"/>
      <c r="L15" s="683" t="s">
        <v>4749</v>
      </c>
      <c r="M15" s="2087"/>
      <c r="N15" s="2088"/>
      <c r="O15" s="2088"/>
      <c r="P15" s="2088"/>
      <c r="Q15" s="2088"/>
      <c r="R15" s="1102"/>
      <c r="S15" s="681" t="s">
        <v>4749</v>
      </c>
      <c r="T15" s="682" t="s">
        <v>4750</v>
      </c>
      <c r="U15" s="1103"/>
      <c r="V15" s="683" t="s">
        <v>4749</v>
      </c>
      <c r="W15" s="533"/>
      <c r="X15" s="533"/>
      <c r="Y15" s="533"/>
      <c r="Z15" s="533"/>
      <c r="AA15" s="565"/>
      <c r="AB15" s="565"/>
      <c r="AC15" s="565"/>
      <c r="AD15" s="565"/>
      <c r="AE15" s="565"/>
      <c r="AF15" s="565"/>
      <c r="AG15" s="565"/>
      <c r="AH15" s="565"/>
      <c r="AI15" s="565"/>
      <c r="AJ15" s="565"/>
      <c r="AK15" s="565"/>
      <c r="AL15" s="565"/>
    </row>
    <row r="16" spans="1:38" s="488" customFormat="1" ht="19.5">
      <c r="A16" s="487"/>
      <c r="B16" s="533"/>
      <c r="C16" s="2086"/>
      <c r="D16" s="2086"/>
      <c r="E16" s="2086"/>
      <c r="F16" s="2086"/>
      <c r="G16" s="2086"/>
      <c r="H16" s="1102"/>
      <c r="I16" s="681" t="s">
        <v>4749</v>
      </c>
      <c r="J16" s="682" t="s">
        <v>4750</v>
      </c>
      <c r="K16" s="1103"/>
      <c r="L16" s="683" t="s">
        <v>4749</v>
      </c>
      <c r="M16" s="2087"/>
      <c r="N16" s="2088"/>
      <c r="O16" s="2088"/>
      <c r="P16" s="2088"/>
      <c r="Q16" s="2088"/>
      <c r="R16" s="1102"/>
      <c r="S16" s="681" t="s">
        <v>4749</v>
      </c>
      <c r="T16" s="682" t="s">
        <v>4750</v>
      </c>
      <c r="U16" s="1103"/>
      <c r="V16" s="683" t="s">
        <v>4749</v>
      </c>
      <c r="W16" s="533"/>
      <c r="X16" s="533"/>
      <c r="Y16" s="533"/>
      <c r="Z16" s="533"/>
      <c r="AA16" s="565"/>
      <c r="AB16" s="565"/>
      <c r="AC16" s="565"/>
      <c r="AD16" s="565"/>
      <c r="AE16" s="565"/>
      <c r="AF16" s="565"/>
      <c r="AG16" s="565"/>
      <c r="AH16" s="565"/>
      <c r="AI16" s="565"/>
      <c r="AJ16" s="565"/>
      <c r="AK16" s="565"/>
      <c r="AL16" s="565"/>
    </row>
    <row r="17" spans="1:38" s="488" customFormat="1" ht="19.5">
      <c r="A17" s="487"/>
      <c r="B17" s="533"/>
      <c r="C17" s="2086"/>
      <c r="D17" s="2086"/>
      <c r="E17" s="2086"/>
      <c r="F17" s="2086"/>
      <c r="G17" s="2086"/>
      <c r="H17" s="1102"/>
      <c r="I17" s="681" t="s">
        <v>4749</v>
      </c>
      <c r="J17" s="682" t="s">
        <v>4750</v>
      </c>
      <c r="K17" s="1103"/>
      <c r="L17" s="683" t="s">
        <v>4749</v>
      </c>
      <c r="M17" s="2087"/>
      <c r="N17" s="2088"/>
      <c r="O17" s="2088"/>
      <c r="P17" s="2088"/>
      <c r="Q17" s="2088"/>
      <c r="R17" s="1102"/>
      <c r="S17" s="681" t="s">
        <v>4749</v>
      </c>
      <c r="T17" s="682" t="s">
        <v>4750</v>
      </c>
      <c r="U17" s="1103"/>
      <c r="V17" s="683" t="s">
        <v>4749</v>
      </c>
      <c r="W17" s="533"/>
      <c r="X17" s="533"/>
      <c r="Y17" s="533"/>
      <c r="Z17" s="533"/>
      <c r="AA17" s="565"/>
      <c r="AB17" s="565"/>
      <c r="AC17" s="565"/>
      <c r="AD17" s="565"/>
      <c r="AE17" s="565"/>
      <c r="AF17" s="565"/>
      <c r="AG17" s="565"/>
      <c r="AH17" s="565"/>
      <c r="AI17" s="565"/>
      <c r="AJ17" s="565"/>
      <c r="AK17" s="565"/>
      <c r="AL17" s="565"/>
    </row>
    <row r="18" spans="1:38" s="488" customFormat="1" ht="19.5">
      <c r="A18" s="487"/>
      <c r="B18" s="533"/>
      <c r="C18" s="2086"/>
      <c r="D18" s="2086"/>
      <c r="E18" s="2086"/>
      <c r="F18" s="2086"/>
      <c r="G18" s="2086"/>
      <c r="H18" s="1102"/>
      <c r="I18" s="681" t="s">
        <v>4749</v>
      </c>
      <c r="J18" s="682" t="s">
        <v>4750</v>
      </c>
      <c r="K18" s="1103"/>
      <c r="L18" s="683" t="s">
        <v>4749</v>
      </c>
      <c r="M18" s="2087"/>
      <c r="N18" s="2088"/>
      <c r="O18" s="2088"/>
      <c r="P18" s="2088"/>
      <c r="Q18" s="2088"/>
      <c r="R18" s="1102"/>
      <c r="S18" s="681" t="s">
        <v>4749</v>
      </c>
      <c r="T18" s="682" t="s">
        <v>4750</v>
      </c>
      <c r="U18" s="1103"/>
      <c r="V18" s="683" t="s">
        <v>4749</v>
      </c>
      <c r="W18" s="533"/>
      <c r="X18" s="533"/>
      <c r="Y18" s="533"/>
      <c r="Z18" s="533"/>
      <c r="AA18" s="565"/>
      <c r="AB18" s="565"/>
      <c r="AC18" s="565"/>
      <c r="AD18" s="565"/>
      <c r="AE18" s="565"/>
      <c r="AF18" s="565"/>
      <c r="AG18" s="565"/>
      <c r="AH18" s="565"/>
      <c r="AI18" s="565"/>
      <c r="AJ18" s="565"/>
      <c r="AK18" s="565"/>
      <c r="AL18" s="565"/>
    </row>
    <row r="19" spans="1:38" s="488" customFormat="1" ht="19.5">
      <c r="A19" s="487"/>
      <c r="B19" s="533"/>
      <c r="C19" s="2086"/>
      <c r="D19" s="2086"/>
      <c r="E19" s="2086"/>
      <c r="F19" s="2086"/>
      <c r="G19" s="2086"/>
      <c r="H19" s="1102"/>
      <c r="I19" s="681" t="s">
        <v>4749</v>
      </c>
      <c r="J19" s="682" t="s">
        <v>4750</v>
      </c>
      <c r="K19" s="1103"/>
      <c r="L19" s="683" t="s">
        <v>4749</v>
      </c>
      <c r="M19" s="2087"/>
      <c r="N19" s="2088"/>
      <c r="O19" s="2088"/>
      <c r="P19" s="2088"/>
      <c r="Q19" s="2088"/>
      <c r="R19" s="1102"/>
      <c r="S19" s="681" t="s">
        <v>4749</v>
      </c>
      <c r="T19" s="682" t="s">
        <v>4750</v>
      </c>
      <c r="U19" s="1103"/>
      <c r="V19" s="683" t="s">
        <v>4749</v>
      </c>
      <c r="W19" s="533"/>
      <c r="X19" s="533"/>
      <c r="Y19" s="533"/>
      <c r="Z19" s="533"/>
      <c r="AA19" s="565"/>
      <c r="AB19" s="565"/>
      <c r="AC19" s="565"/>
      <c r="AD19" s="565"/>
      <c r="AE19" s="565"/>
      <c r="AF19" s="565"/>
      <c r="AG19" s="565"/>
      <c r="AH19" s="565"/>
      <c r="AI19" s="565"/>
      <c r="AJ19" s="565"/>
      <c r="AK19" s="565"/>
      <c r="AL19" s="565"/>
    </row>
    <row r="20" spans="1:38" s="488" customFormat="1" ht="19.5">
      <c r="A20" s="487"/>
      <c r="B20" s="533"/>
      <c r="C20" s="2086"/>
      <c r="D20" s="2086"/>
      <c r="E20" s="2086"/>
      <c r="F20" s="2086"/>
      <c r="G20" s="2086"/>
      <c r="H20" s="1102"/>
      <c r="I20" s="681" t="s">
        <v>4749</v>
      </c>
      <c r="J20" s="682" t="s">
        <v>4750</v>
      </c>
      <c r="K20" s="1103"/>
      <c r="L20" s="683" t="s">
        <v>4749</v>
      </c>
      <c r="M20" s="2087"/>
      <c r="N20" s="2088"/>
      <c r="O20" s="2088"/>
      <c r="P20" s="2088"/>
      <c r="Q20" s="2088"/>
      <c r="R20" s="1102"/>
      <c r="S20" s="681" t="s">
        <v>4749</v>
      </c>
      <c r="T20" s="682" t="s">
        <v>4750</v>
      </c>
      <c r="U20" s="1103"/>
      <c r="V20" s="683" t="s">
        <v>4749</v>
      </c>
      <c r="W20" s="533"/>
      <c r="X20" s="533"/>
      <c r="Y20" s="533"/>
      <c r="Z20" s="533"/>
      <c r="AA20" s="565"/>
      <c r="AB20" s="565"/>
      <c r="AC20" s="565"/>
      <c r="AD20" s="565"/>
      <c r="AE20" s="565"/>
      <c r="AF20" s="565"/>
      <c r="AG20" s="565"/>
      <c r="AH20" s="565"/>
      <c r="AI20" s="565"/>
      <c r="AJ20" s="565"/>
      <c r="AK20" s="565"/>
      <c r="AL20" s="565"/>
    </row>
    <row r="21" spans="1:38" s="488" customFormat="1" ht="19.5">
      <c r="A21" s="487"/>
      <c r="B21" s="533"/>
      <c r="C21" s="2086"/>
      <c r="D21" s="2086"/>
      <c r="E21" s="2086"/>
      <c r="F21" s="2086"/>
      <c r="G21" s="2086"/>
      <c r="H21" s="1102"/>
      <c r="I21" s="681" t="s">
        <v>4749</v>
      </c>
      <c r="J21" s="682" t="s">
        <v>4750</v>
      </c>
      <c r="K21" s="1103"/>
      <c r="L21" s="683" t="s">
        <v>4749</v>
      </c>
      <c r="M21" s="2087"/>
      <c r="N21" s="2088"/>
      <c r="O21" s="2088"/>
      <c r="P21" s="2088"/>
      <c r="Q21" s="2088"/>
      <c r="R21" s="1102"/>
      <c r="S21" s="681" t="s">
        <v>4749</v>
      </c>
      <c r="T21" s="682" t="s">
        <v>4750</v>
      </c>
      <c r="U21" s="1103"/>
      <c r="V21" s="683" t="s">
        <v>4749</v>
      </c>
      <c r="W21" s="533"/>
      <c r="X21" s="533"/>
      <c r="Y21" s="533"/>
      <c r="Z21" s="533"/>
      <c r="AA21" s="565"/>
      <c r="AB21" s="565"/>
      <c r="AC21" s="565"/>
      <c r="AD21" s="565"/>
      <c r="AE21" s="565"/>
      <c r="AF21" s="565"/>
      <c r="AG21" s="565"/>
      <c r="AH21" s="565"/>
      <c r="AI21" s="565"/>
      <c r="AJ21" s="565"/>
      <c r="AK21" s="565"/>
      <c r="AL21" s="565"/>
    </row>
    <row r="22" spans="1:38" s="488" customFormat="1" ht="19.5">
      <c r="A22" s="487"/>
      <c r="B22" s="533"/>
      <c r="C22" s="2086"/>
      <c r="D22" s="2086"/>
      <c r="E22" s="2086"/>
      <c r="F22" s="2086"/>
      <c r="G22" s="2086"/>
      <c r="H22" s="1102"/>
      <c r="I22" s="681" t="s">
        <v>4749</v>
      </c>
      <c r="J22" s="682" t="s">
        <v>4750</v>
      </c>
      <c r="K22" s="1103"/>
      <c r="L22" s="683" t="s">
        <v>4749</v>
      </c>
      <c r="M22" s="2087"/>
      <c r="N22" s="2088"/>
      <c r="O22" s="2088"/>
      <c r="P22" s="2088"/>
      <c r="Q22" s="2088"/>
      <c r="R22" s="1102"/>
      <c r="S22" s="681" t="s">
        <v>4749</v>
      </c>
      <c r="T22" s="682" t="s">
        <v>4750</v>
      </c>
      <c r="U22" s="1103"/>
      <c r="V22" s="683" t="s">
        <v>4749</v>
      </c>
      <c r="W22" s="533"/>
      <c r="X22" s="533"/>
      <c r="Y22" s="533"/>
      <c r="Z22" s="533"/>
      <c r="AA22" s="565"/>
      <c r="AB22" s="565"/>
      <c r="AC22" s="565"/>
      <c r="AD22" s="565"/>
      <c r="AE22" s="565"/>
      <c r="AF22" s="565"/>
      <c r="AG22" s="565"/>
      <c r="AH22" s="565"/>
      <c r="AI22" s="565"/>
      <c r="AJ22" s="565"/>
      <c r="AK22" s="565"/>
      <c r="AL22" s="565"/>
    </row>
    <row r="23" spans="1:38" s="488" customFormat="1" ht="19.5">
      <c r="A23" s="487"/>
      <c r="B23" s="533"/>
      <c r="C23" s="2086"/>
      <c r="D23" s="2086"/>
      <c r="E23" s="2086"/>
      <c r="F23" s="2086"/>
      <c r="G23" s="2086"/>
      <c r="H23" s="1102"/>
      <c r="I23" s="681" t="s">
        <v>4749</v>
      </c>
      <c r="J23" s="682" t="s">
        <v>4750</v>
      </c>
      <c r="K23" s="1103"/>
      <c r="L23" s="683" t="s">
        <v>4749</v>
      </c>
      <c r="M23" s="2087"/>
      <c r="N23" s="2088"/>
      <c r="O23" s="2088"/>
      <c r="P23" s="2088"/>
      <c r="Q23" s="2088"/>
      <c r="R23" s="1102"/>
      <c r="S23" s="681" t="s">
        <v>4749</v>
      </c>
      <c r="T23" s="682" t="s">
        <v>4750</v>
      </c>
      <c r="U23" s="1103"/>
      <c r="V23" s="683" t="s">
        <v>4749</v>
      </c>
      <c r="W23" s="533"/>
      <c r="X23" s="533"/>
      <c r="Y23" s="533"/>
      <c r="Z23" s="533"/>
      <c r="AA23" s="565"/>
      <c r="AB23" s="565"/>
      <c r="AC23" s="565"/>
      <c r="AD23" s="565"/>
      <c r="AE23" s="565"/>
      <c r="AF23" s="565"/>
      <c r="AG23" s="565"/>
      <c r="AH23" s="565"/>
      <c r="AI23" s="565"/>
      <c r="AJ23" s="565"/>
      <c r="AK23" s="565"/>
      <c r="AL23" s="565"/>
    </row>
    <row r="24" spans="1:38" s="488" customFormat="1" ht="19.5">
      <c r="A24" s="487"/>
      <c r="B24" s="533"/>
      <c r="C24" s="2086"/>
      <c r="D24" s="2086"/>
      <c r="E24" s="2086"/>
      <c r="F24" s="2086"/>
      <c r="G24" s="2086"/>
      <c r="H24" s="1102"/>
      <c r="I24" s="681" t="s">
        <v>4749</v>
      </c>
      <c r="J24" s="682" t="s">
        <v>4750</v>
      </c>
      <c r="K24" s="1103"/>
      <c r="L24" s="683" t="s">
        <v>4749</v>
      </c>
      <c r="M24" s="2087"/>
      <c r="N24" s="2088"/>
      <c r="O24" s="2088"/>
      <c r="P24" s="2088"/>
      <c r="Q24" s="2088"/>
      <c r="R24" s="1102"/>
      <c r="S24" s="681" t="s">
        <v>4749</v>
      </c>
      <c r="T24" s="682" t="s">
        <v>4750</v>
      </c>
      <c r="U24" s="1103"/>
      <c r="V24" s="683" t="s">
        <v>4749</v>
      </c>
      <c r="W24" s="533"/>
      <c r="X24" s="533"/>
      <c r="Y24" s="533"/>
      <c r="Z24" s="533"/>
      <c r="AA24" s="565"/>
      <c r="AB24" s="565"/>
      <c r="AC24" s="565"/>
      <c r="AD24" s="565"/>
      <c r="AE24" s="565"/>
      <c r="AF24" s="565"/>
      <c r="AG24" s="565"/>
      <c r="AH24" s="565"/>
      <c r="AI24" s="565"/>
      <c r="AJ24" s="565"/>
      <c r="AK24" s="565"/>
      <c r="AL24" s="565"/>
    </row>
    <row r="25" spans="1:38" s="488" customFormat="1" ht="19.5">
      <c r="A25" s="487"/>
      <c r="B25" s="533"/>
      <c r="C25" s="622" t="s">
        <v>4860</v>
      </c>
      <c r="D25" s="533"/>
      <c r="E25" s="533"/>
      <c r="F25" s="533"/>
      <c r="G25" s="533"/>
      <c r="H25" s="533"/>
      <c r="I25" s="533"/>
      <c r="J25" s="533"/>
      <c r="K25" s="533"/>
      <c r="L25" s="533"/>
      <c r="M25" s="533"/>
      <c r="N25" s="533"/>
      <c r="O25" s="533"/>
      <c r="P25" s="533"/>
      <c r="Q25" s="533"/>
      <c r="R25" s="533"/>
      <c r="S25" s="533"/>
      <c r="T25" s="533"/>
      <c r="U25" s="533"/>
      <c r="V25" s="533"/>
      <c r="W25" s="533"/>
      <c r="X25" s="533"/>
      <c r="Y25" s="533"/>
      <c r="Z25" s="533"/>
      <c r="AA25" s="565"/>
      <c r="AB25" s="565"/>
      <c r="AC25" s="565"/>
      <c r="AD25" s="565"/>
      <c r="AE25" s="565"/>
      <c r="AF25" s="565"/>
      <c r="AG25" s="565"/>
      <c r="AH25" s="565"/>
      <c r="AI25" s="565"/>
      <c r="AJ25" s="565"/>
      <c r="AK25" s="565"/>
      <c r="AL25" s="565"/>
    </row>
    <row r="26" spans="1:38" s="490" customFormat="1" ht="9.6" customHeight="1">
      <c r="A26" s="489"/>
      <c r="B26" s="532"/>
      <c r="C26" s="656"/>
      <c r="D26" s="532"/>
      <c r="E26" s="532"/>
      <c r="F26" s="532"/>
      <c r="G26" s="532"/>
      <c r="H26" s="532"/>
      <c r="I26" s="532"/>
      <c r="J26" s="532"/>
      <c r="K26" s="532"/>
      <c r="L26" s="532"/>
      <c r="M26" s="532"/>
      <c r="N26" s="532"/>
      <c r="O26" s="532"/>
      <c r="P26" s="532"/>
      <c r="Q26" s="532"/>
      <c r="R26" s="532"/>
      <c r="S26" s="532"/>
      <c r="T26" s="532"/>
      <c r="U26" s="532"/>
      <c r="V26" s="532"/>
      <c r="W26" s="532"/>
      <c r="X26" s="532"/>
      <c r="Y26" s="532"/>
      <c r="Z26" s="532"/>
      <c r="AA26" s="570"/>
      <c r="AB26" s="570"/>
      <c r="AC26" s="570"/>
      <c r="AD26" s="570"/>
      <c r="AE26" s="570"/>
      <c r="AF26" s="570"/>
      <c r="AG26" s="570"/>
      <c r="AH26" s="570"/>
      <c r="AI26" s="570"/>
      <c r="AJ26" s="570"/>
      <c r="AK26" s="570"/>
      <c r="AL26" s="570"/>
    </row>
    <row r="27" spans="1:38" ht="18.95" customHeight="1">
      <c r="A27" s="662"/>
      <c r="B27" s="684" t="s">
        <v>4990</v>
      </c>
      <c r="C27" s="672"/>
      <c r="D27" s="672"/>
      <c r="E27" s="672"/>
      <c r="F27" s="672"/>
      <c r="G27" s="685"/>
      <c r="H27" s="685"/>
      <c r="I27" s="685"/>
      <c r="J27" s="685"/>
      <c r="K27" s="662"/>
      <c r="L27" s="662"/>
      <c r="M27" s="672"/>
      <c r="N27" s="672"/>
      <c r="O27" s="672"/>
      <c r="P27" s="672"/>
      <c r="Q27" s="672"/>
      <c r="R27" s="662"/>
      <c r="S27" s="662"/>
      <c r="T27" s="662"/>
      <c r="U27" s="662"/>
      <c r="V27" s="662"/>
      <c r="W27" s="662"/>
      <c r="X27" s="662"/>
      <c r="Y27" s="662"/>
      <c r="Z27" s="662"/>
      <c r="AA27" s="662"/>
      <c r="AB27" s="662"/>
      <c r="AC27" s="662"/>
      <c r="AD27" s="662"/>
      <c r="AE27" s="662"/>
      <c r="AF27" s="662"/>
      <c r="AG27" s="662"/>
      <c r="AH27" s="662"/>
      <c r="AI27" s="662"/>
      <c r="AJ27" s="662"/>
      <c r="AK27" s="662"/>
    </row>
    <row r="28" spans="1:38" s="2" customFormat="1" ht="61.5" customHeight="1">
      <c r="A28" s="517"/>
      <c r="B28" s="2084" t="s">
        <v>4839</v>
      </c>
      <c r="C28" s="2085"/>
      <c r="D28" s="1687"/>
      <c r="E28" s="2082" t="s">
        <v>4676</v>
      </c>
      <c r="F28" s="2083"/>
      <c r="G28" s="2082" t="s">
        <v>4677</v>
      </c>
      <c r="H28" s="2083"/>
      <c r="I28" s="2082" t="s">
        <v>4678</v>
      </c>
      <c r="J28" s="2083"/>
      <c r="K28" s="2082" t="s">
        <v>4679</v>
      </c>
      <c r="L28" s="2083"/>
      <c r="M28" s="2082" t="s">
        <v>4680</v>
      </c>
      <c r="N28" s="2083"/>
      <c r="O28" s="1685" t="s">
        <v>61</v>
      </c>
      <c r="P28" s="1686"/>
      <c r="Q28" s="1686"/>
      <c r="R28" s="1687"/>
      <c r="S28" s="1685" t="s">
        <v>4930</v>
      </c>
      <c r="T28" s="1686"/>
      <c r="U28" s="1687"/>
      <c r="V28" s="1685" t="s">
        <v>4931</v>
      </c>
      <c r="W28" s="1686"/>
      <c r="X28" s="1687"/>
      <c r="Y28" s="1685" t="s">
        <v>4932</v>
      </c>
      <c r="Z28" s="1686"/>
      <c r="AA28" s="1687"/>
      <c r="AB28" s="1685" t="s">
        <v>4933</v>
      </c>
      <c r="AC28" s="1686"/>
      <c r="AD28" s="1687"/>
      <c r="AE28" s="1685" t="s">
        <v>4934</v>
      </c>
      <c r="AF28" s="1686"/>
      <c r="AG28" s="1687"/>
      <c r="AH28" s="1685" t="s">
        <v>172</v>
      </c>
      <c r="AI28" s="1686"/>
      <c r="AJ28" s="1686"/>
      <c r="AK28" s="1687"/>
    </row>
    <row r="29" spans="1:38" ht="12.75" customHeight="1">
      <c r="A29" s="662"/>
      <c r="B29" s="1685" t="s">
        <v>4681</v>
      </c>
      <c r="C29" s="1686"/>
      <c r="D29" s="1687"/>
      <c r="E29" s="2052">
        <v>0</v>
      </c>
      <c r="F29" s="2053"/>
      <c r="G29" s="2052">
        <v>0</v>
      </c>
      <c r="H29" s="2053"/>
      <c r="I29" s="2052">
        <v>0</v>
      </c>
      <c r="J29" s="2053"/>
      <c r="K29" s="2052">
        <v>0</v>
      </c>
      <c r="L29" s="2053"/>
      <c r="M29" s="2052">
        <v>0</v>
      </c>
      <c r="N29" s="2053"/>
      <c r="O29" s="2056">
        <v>800</v>
      </c>
      <c r="P29" s="2057"/>
      <c r="Q29" s="2060" t="s">
        <v>64</v>
      </c>
      <c r="R29" s="2061"/>
      <c r="S29" s="2033">
        <f>E29*O29/10</f>
        <v>0</v>
      </c>
      <c r="T29" s="2034"/>
      <c r="U29" s="2035"/>
      <c r="V29" s="2033">
        <f>G29*O29/10</f>
        <v>0</v>
      </c>
      <c r="W29" s="2034"/>
      <c r="X29" s="2035"/>
      <c r="Y29" s="2033">
        <f>I29*O29/10</f>
        <v>0</v>
      </c>
      <c r="Z29" s="2034"/>
      <c r="AA29" s="2035"/>
      <c r="AB29" s="2033">
        <f>K29*O29/10</f>
        <v>0</v>
      </c>
      <c r="AC29" s="2034"/>
      <c r="AD29" s="2035"/>
      <c r="AE29" s="2033">
        <f>M29*O29/10</f>
        <v>0</v>
      </c>
      <c r="AF29" s="2034"/>
      <c r="AG29" s="2035"/>
      <c r="AH29" s="2039"/>
      <c r="AI29" s="2040"/>
      <c r="AJ29" s="2040"/>
      <c r="AK29" s="2041"/>
      <c r="AL29" s="2"/>
    </row>
    <row r="30" spans="1:38" ht="19.5" customHeight="1">
      <c r="A30" s="662"/>
      <c r="B30" s="2072"/>
      <c r="C30" s="2073"/>
      <c r="D30" s="2074"/>
      <c r="E30" s="2054"/>
      <c r="F30" s="2055"/>
      <c r="G30" s="2054"/>
      <c r="H30" s="2055"/>
      <c r="I30" s="2054"/>
      <c r="J30" s="2055"/>
      <c r="K30" s="2054"/>
      <c r="L30" s="2055"/>
      <c r="M30" s="2054"/>
      <c r="N30" s="2055"/>
      <c r="O30" s="2075"/>
      <c r="P30" s="2076"/>
      <c r="Q30" s="2077"/>
      <c r="R30" s="2078"/>
      <c r="S30" s="2066"/>
      <c r="T30" s="2067"/>
      <c r="U30" s="2068"/>
      <c r="V30" s="2066"/>
      <c r="W30" s="2067"/>
      <c r="X30" s="2068"/>
      <c r="Y30" s="2066"/>
      <c r="Z30" s="2067"/>
      <c r="AA30" s="2068"/>
      <c r="AB30" s="2066"/>
      <c r="AC30" s="2067"/>
      <c r="AD30" s="2068"/>
      <c r="AE30" s="2066"/>
      <c r="AF30" s="2067"/>
      <c r="AG30" s="2068"/>
      <c r="AH30" s="2069"/>
      <c r="AI30" s="2070"/>
      <c r="AJ30" s="2070"/>
      <c r="AK30" s="2071"/>
      <c r="AL30" s="2"/>
    </row>
    <row r="31" spans="1:38" ht="12.95" customHeight="1">
      <c r="A31" s="662"/>
      <c r="B31" s="1685" t="s">
        <v>4682</v>
      </c>
      <c r="C31" s="1686"/>
      <c r="D31" s="1687"/>
      <c r="E31" s="2052">
        <v>0</v>
      </c>
      <c r="F31" s="2053"/>
      <c r="G31" s="2052">
        <v>0</v>
      </c>
      <c r="H31" s="2053"/>
      <c r="I31" s="2052">
        <v>0</v>
      </c>
      <c r="J31" s="2053"/>
      <c r="K31" s="2052">
        <v>0</v>
      </c>
      <c r="L31" s="2053"/>
      <c r="M31" s="2052">
        <v>0</v>
      </c>
      <c r="N31" s="2053"/>
      <c r="O31" s="2056">
        <v>4000</v>
      </c>
      <c r="P31" s="2057"/>
      <c r="Q31" s="2060" t="s">
        <v>64</v>
      </c>
      <c r="R31" s="2061"/>
      <c r="S31" s="2033">
        <f>E31*O31/10</f>
        <v>0</v>
      </c>
      <c r="T31" s="2034"/>
      <c r="U31" s="2035"/>
      <c r="V31" s="2033">
        <f>G31*O31/10</f>
        <v>0</v>
      </c>
      <c r="W31" s="2034"/>
      <c r="X31" s="2035"/>
      <c r="Y31" s="2033">
        <f>I31*O31/10</f>
        <v>0</v>
      </c>
      <c r="Z31" s="2034"/>
      <c r="AA31" s="2035"/>
      <c r="AB31" s="2033">
        <f>K31*O31/10</f>
        <v>0</v>
      </c>
      <c r="AC31" s="2034"/>
      <c r="AD31" s="2035"/>
      <c r="AE31" s="2033">
        <f>M31*O31/10</f>
        <v>0</v>
      </c>
      <c r="AF31" s="2034"/>
      <c r="AG31" s="2035"/>
      <c r="AH31" s="2039"/>
      <c r="AI31" s="2040"/>
      <c r="AJ31" s="2040"/>
      <c r="AK31" s="2041"/>
      <c r="AL31" s="2"/>
    </row>
    <row r="32" spans="1:38" ht="19.5" customHeight="1">
      <c r="A32" s="662"/>
      <c r="B32" s="2072"/>
      <c r="C32" s="2073"/>
      <c r="D32" s="2074"/>
      <c r="E32" s="2054"/>
      <c r="F32" s="2055"/>
      <c r="G32" s="2054"/>
      <c r="H32" s="2055"/>
      <c r="I32" s="2054"/>
      <c r="J32" s="2055"/>
      <c r="K32" s="2054"/>
      <c r="L32" s="2055"/>
      <c r="M32" s="2054"/>
      <c r="N32" s="2055"/>
      <c r="O32" s="2075"/>
      <c r="P32" s="2076"/>
      <c r="Q32" s="2077"/>
      <c r="R32" s="2078"/>
      <c r="S32" s="2066"/>
      <c r="T32" s="2067"/>
      <c r="U32" s="2068"/>
      <c r="V32" s="2066"/>
      <c r="W32" s="2067"/>
      <c r="X32" s="2068"/>
      <c r="Y32" s="2066"/>
      <c r="Z32" s="2067"/>
      <c r="AA32" s="2068"/>
      <c r="AB32" s="2066"/>
      <c r="AC32" s="2067"/>
      <c r="AD32" s="2068"/>
      <c r="AE32" s="2066"/>
      <c r="AF32" s="2067"/>
      <c r="AG32" s="2068"/>
      <c r="AH32" s="2069"/>
      <c r="AI32" s="2070"/>
      <c r="AJ32" s="2070"/>
      <c r="AK32" s="2071"/>
      <c r="AL32" s="2"/>
    </row>
    <row r="33" spans="1:38" ht="12.95" customHeight="1">
      <c r="A33" s="662"/>
      <c r="B33" s="1685" t="s">
        <v>4683</v>
      </c>
      <c r="C33" s="1686"/>
      <c r="D33" s="1687"/>
      <c r="E33" s="2052">
        <v>0</v>
      </c>
      <c r="F33" s="2053"/>
      <c r="G33" s="2052">
        <v>0</v>
      </c>
      <c r="H33" s="2053"/>
      <c r="I33" s="2052">
        <v>0</v>
      </c>
      <c r="J33" s="2053"/>
      <c r="K33" s="2052">
        <v>0</v>
      </c>
      <c r="L33" s="2053"/>
      <c r="M33" s="2052">
        <v>0</v>
      </c>
      <c r="N33" s="2053"/>
      <c r="O33" s="2056">
        <v>8000</v>
      </c>
      <c r="P33" s="2057"/>
      <c r="Q33" s="2060" t="s">
        <v>64</v>
      </c>
      <c r="R33" s="2061"/>
      <c r="S33" s="2033">
        <f>E33*O33/10</f>
        <v>0</v>
      </c>
      <c r="T33" s="2034"/>
      <c r="U33" s="2035"/>
      <c r="V33" s="2033">
        <f>G33*O33/10</f>
        <v>0</v>
      </c>
      <c r="W33" s="2034"/>
      <c r="X33" s="2035"/>
      <c r="Y33" s="2033">
        <f>I33*O33/10</f>
        <v>0</v>
      </c>
      <c r="Z33" s="2034"/>
      <c r="AA33" s="2035"/>
      <c r="AB33" s="2033">
        <f>K33*O33/10</f>
        <v>0</v>
      </c>
      <c r="AC33" s="2034"/>
      <c r="AD33" s="2035"/>
      <c r="AE33" s="2033">
        <f>M33*O33/10</f>
        <v>0</v>
      </c>
      <c r="AF33" s="2034"/>
      <c r="AG33" s="2035"/>
      <c r="AH33" s="2039"/>
      <c r="AI33" s="2040"/>
      <c r="AJ33" s="2040"/>
      <c r="AK33" s="2041"/>
      <c r="AL33" s="2"/>
    </row>
    <row r="34" spans="1:38" ht="19.5" customHeight="1">
      <c r="A34" s="662"/>
      <c r="B34" s="2072"/>
      <c r="C34" s="2073"/>
      <c r="D34" s="2074"/>
      <c r="E34" s="2054"/>
      <c r="F34" s="2055"/>
      <c r="G34" s="2054"/>
      <c r="H34" s="2055"/>
      <c r="I34" s="2054"/>
      <c r="J34" s="2055"/>
      <c r="K34" s="2054"/>
      <c r="L34" s="2055"/>
      <c r="M34" s="2054"/>
      <c r="N34" s="2055"/>
      <c r="O34" s="2075"/>
      <c r="P34" s="2076"/>
      <c r="Q34" s="2077"/>
      <c r="R34" s="2078"/>
      <c r="S34" s="2066"/>
      <c r="T34" s="2067"/>
      <c r="U34" s="2068"/>
      <c r="V34" s="2066"/>
      <c r="W34" s="2067"/>
      <c r="X34" s="2068"/>
      <c r="Y34" s="2066"/>
      <c r="Z34" s="2067"/>
      <c r="AA34" s="2068"/>
      <c r="AB34" s="2066"/>
      <c r="AC34" s="2067"/>
      <c r="AD34" s="2068"/>
      <c r="AE34" s="2066"/>
      <c r="AF34" s="2067"/>
      <c r="AG34" s="2068"/>
      <c r="AH34" s="2069"/>
      <c r="AI34" s="2070"/>
      <c r="AJ34" s="2070"/>
      <c r="AK34" s="2071"/>
      <c r="AL34" s="2"/>
    </row>
    <row r="35" spans="1:38" ht="12.95" customHeight="1">
      <c r="A35" s="662"/>
      <c r="B35" s="1685" t="s">
        <v>4684</v>
      </c>
      <c r="C35" s="1686"/>
      <c r="D35" s="1687"/>
      <c r="E35" s="2052">
        <v>0</v>
      </c>
      <c r="F35" s="2053"/>
      <c r="G35" s="2052">
        <v>0</v>
      </c>
      <c r="H35" s="2053"/>
      <c r="I35" s="2052">
        <v>0</v>
      </c>
      <c r="J35" s="2053"/>
      <c r="K35" s="2052">
        <v>0</v>
      </c>
      <c r="L35" s="2053"/>
      <c r="M35" s="2052">
        <v>0</v>
      </c>
      <c r="N35" s="2053"/>
      <c r="O35" s="2056">
        <v>3000</v>
      </c>
      <c r="P35" s="2057"/>
      <c r="Q35" s="2060" t="s">
        <v>64</v>
      </c>
      <c r="R35" s="2061"/>
      <c r="S35" s="2033">
        <f>E35*O35/10</f>
        <v>0</v>
      </c>
      <c r="T35" s="2034"/>
      <c r="U35" s="2035"/>
      <c r="V35" s="2033">
        <f>G35*O35/10</f>
        <v>0</v>
      </c>
      <c r="W35" s="2034"/>
      <c r="X35" s="2035"/>
      <c r="Y35" s="2033">
        <f>I35*O35/10</f>
        <v>0</v>
      </c>
      <c r="Z35" s="2034"/>
      <c r="AA35" s="2035"/>
      <c r="AB35" s="2033">
        <f>K35*O35/10</f>
        <v>0</v>
      </c>
      <c r="AC35" s="2034"/>
      <c r="AD35" s="2035"/>
      <c r="AE35" s="2033">
        <f>M35*O35/10</f>
        <v>0</v>
      </c>
      <c r="AF35" s="2034"/>
      <c r="AG35" s="2035"/>
      <c r="AH35" s="2039"/>
      <c r="AI35" s="2040"/>
      <c r="AJ35" s="2040"/>
      <c r="AK35" s="2041"/>
      <c r="AL35" s="2"/>
    </row>
    <row r="36" spans="1:38" ht="19.5" customHeight="1">
      <c r="A36" s="662"/>
      <c r="B36" s="2072"/>
      <c r="C36" s="2073"/>
      <c r="D36" s="2074"/>
      <c r="E36" s="2054"/>
      <c r="F36" s="2055"/>
      <c r="G36" s="2054"/>
      <c r="H36" s="2055"/>
      <c r="I36" s="2054"/>
      <c r="J36" s="2055"/>
      <c r="K36" s="2054"/>
      <c r="L36" s="2055"/>
      <c r="M36" s="2054"/>
      <c r="N36" s="2055"/>
      <c r="O36" s="2075"/>
      <c r="P36" s="2076"/>
      <c r="Q36" s="2077"/>
      <c r="R36" s="2078"/>
      <c r="S36" s="2066"/>
      <c r="T36" s="2067"/>
      <c r="U36" s="2068"/>
      <c r="V36" s="2066"/>
      <c r="W36" s="2067"/>
      <c r="X36" s="2068"/>
      <c r="Y36" s="2066"/>
      <c r="Z36" s="2067"/>
      <c r="AA36" s="2068"/>
      <c r="AB36" s="2066"/>
      <c r="AC36" s="2067"/>
      <c r="AD36" s="2068"/>
      <c r="AE36" s="2066"/>
      <c r="AF36" s="2067"/>
      <c r="AG36" s="2068"/>
      <c r="AH36" s="2069"/>
      <c r="AI36" s="2070"/>
      <c r="AJ36" s="2070"/>
      <c r="AK36" s="2071"/>
      <c r="AL36" s="2"/>
    </row>
    <row r="37" spans="1:38" ht="18.75" customHeight="1">
      <c r="A37" s="662"/>
      <c r="B37" s="1685" t="s">
        <v>4685</v>
      </c>
      <c r="C37" s="1686"/>
      <c r="D37" s="1687"/>
      <c r="E37" s="2052">
        <v>0</v>
      </c>
      <c r="F37" s="2053"/>
      <c r="G37" s="2052">
        <v>0</v>
      </c>
      <c r="H37" s="2053"/>
      <c r="I37" s="2052">
        <v>0</v>
      </c>
      <c r="J37" s="2053"/>
      <c r="K37" s="2052">
        <v>0</v>
      </c>
      <c r="L37" s="2053"/>
      <c r="M37" s="2052">
        <v>0</v>
      </c>
      <c r="N37" s="2053"/>
      <c r="O37" s="2056">
        <v>4000</v>
      </c>
      <c r="P37" s="2057"/>
      <c r="Q37" s="2060" t="s">
        <v>64</v>
      </c>
      <c r="R37" s="2061"/>
      <c r="S37" s="2033">
        <f>E37*O37/10</f>
        <v>0</v>
      </c>
      <c r="T37" s="2034"/>
      <c r="U37" s="2035"/>
      <c r="V37" s="2033">
        <f>G37*O37/10</f>
        <v>0</v>
      </c>
      <c r="W37" s="2034"/>
      <c r="X37" s="2035"/>
      <c r="Y37" s="2033">
        <f>I37*O37/10</f>
        <v>0</v>
      </c>
      <c r="Z37" s="2034"/>
      <c r="AA37" s="2035"/>
      <c r="AB37" s="2033">
        <f>K37*O37/10</f>
        <v>0</v>
      </c>
      <c r="AC37" s="2034"/>
      <c r="AD37" s="2035"/>
      <c r="AE37" s="2033">
        <f>M37*O37/10</f>
        <v>0</v>
      </c>
      <c r="AF37" s="2034"/>
      <c r="AG37" s="2035"/>
      <c r="AH37" s="2039"/>
      <c r="AI37" s="2040"/>
      <c r="AJ37" s="2040"/>
      <c r="AK37" s="2041"/>
      <c r="AL37" s="2"/>
    </row>
    <row r="38" spans="1:38" ht="22.5" customHeight="1">
      <c r="A38" s="662"/>
      <c r="B38" s="2072"/>
      <c r="C38" s="2073"/>
      <c r="D38" s="2074"/>
      <c r="E38" s="2054"/>
      <c r="F38" s="2055"/>
      <c r="G38" s="2054"/>
      <c r="H38" s="2055"/>
      <c r="I38" s="2054"/>
      <c r="J38" s="2055"/>
      <c r="K38" s="2054"/>
      <c r="L38" s="2055"/>
      <c r="M38" s="2054"/>
      <c r="N38" s="2055"/>
      <c r="O38" s="2075"/>
      <c r="P38" s="2076"/>
      <c r="Q38" s="2077"/>
      <c r="R38" s="2078"/>
      <c r="S38" s="2066"/>
      <c r="T38" s="2067"/>
      <c r="U38" s="2068"/>
      <c r="V38" s="2066"/>
      <c r="W38" s="2067"/>
      <c r="X38" s="2068"/>
      <c r="Y38" s="2066"/>
      <c r="Z38" s="2067"/>
      <c r="AA38" s="2068"/>
      <c r="AB38" s="2066"/>
      <c r="AC38" s="2067"/>
      <c r="AD38" s="2068"/>
      <c r="AE38" s="2066"/>
      <c r="AF38" s="2067"/>
      <c r="AG38" s="2068"/>
      <c r="AH38" s="2069"/>
      <c r="AI38" s="2070"/>
      <c r="AJ38" s="2070"/>
      <c r="AK38" s="2071"/>
      <c r="AL38" s="2"/>
    </row>
    <row r="39" spans="1:38" ht="18.75" customHeight="1">
      <c r="A39" s="662"/>
      <c r="B39" s="1685" t="s">
        <v>4686</v>
      </c>
      <c r="C39" s="1686"/>
      <c r="D39" s="1687"/>
      <c r="E39" s="2052">
        <v>0</v>
      </c>
      <c r="F39" s="2053"/>
      <c r="G39" s="2052">
        <v>0</v>
      </c>
      <c r="H39" s="2053"/>
      <c r="I39" s="2052">
        <v>0</v>
      </c>
      <c r="J39" s="2053"/>
      <c r="K39" s="2052">
        <v>0</v>
      </c>
      <c r="L39" s="2053"/>
      <c r="M39" s="2052">
        <v>0</v>
      </c>
      <c r="N39" s="2053"/>
      <c r="O39" s="2056">
        <v>3000</v>
      </c>
      <c r="P39" s="2057"/>
      <c r="Q39" s="2060" t="s">
        <v>64</v>
      </c>
      <c r="R39" s="2061"/>
      <c r="S39" s="2033">
        <f>E39*O39/10</f>
        <v>0</v>
      </c>
      <c r="T39" s="2034"/>
      <c r="U39" s="2035"/>
      <c r="V39" s="2033">
        <f>G39*O39/10</f>
        <v>0</v>
      </c>
      <c r="W39" s="2034"/>
      <c r="X39" s="2035"/>
      <c r="Y39" s="2033">
        <f>I39*O39/10</f>
        <v>0</v>
      </c>
      <c r="Z39" s="2034"/>
      <c r="AA39" s="2035"/>
      <c r="AB39" s="2033">
        <f>K39*O39/10</f>
        <v>0</v>
      </c>
      <c r="AC39" s="2034"/>
      <c r="AD39" s="2035"/>
      <c r="AE39" s="2033">
        <f>M39*O39/10</f>
        <v>0</v>
      </c>
      <c r="AF39" s="2034"/>
      <c r="AG39" s="2035"/>
      <c r="AH39" s="2039"/>
      <c r="AI39" s="2040"/>
      <c r="AJ39" s="2040"/>
      <c r="AK39" s="2041"/>
      <c r="AL39" s="2"/>
    </row>
    <row r="40" spans="1:38" ht="22.5" customHeight="1" thickBot="1">
      <c r="A40" s="662"/>
      <c r="B40" s="2079"/>
      <c r="C40" s="2080"/>
      <c r="D40" s="2081"/>
      <c r="E40" s="2064"/>
      <c r="F40" s="2065"/>
      <c r="G40" s="2054"/>
      <c r="H40" s="2055"/>
      <c r="I40" s="2064"/>
      <c r="J40" s="2065"/>
      <c r="K40" s="2064"/>
      <c r="L40" s="2065"/>
      <c r="M40" s="2054"/>
      <c r="N40" s="2055"/>
      <c r="O40" s="2058"/>
      <c r="P40" s="2059"/>
      <c r="Q40" s="2062"/>
      <c r="R40" s="2063"/>
      <c r="S40" s="2036"/>
      <c r="T40" s="2037"/>
      <c r="U40" s="2038"/>
      <c r="V40" s="2036"/>
      <c r="W40" s="2037"/>
      <c r="X40" s="2038"/>
      <c r="Y40" s="2036"/>
      <c r="Z40" s="2037"/>
      <c r="AA40" s="2038"/>
      <c r="AB40" s="2036"/>
      <c r="AC40" s="2037"/>
      <c r="AD40" s="2038"/>
      <c r="AE40" s="2036"/>
      <c r="AF40" s="2037"/>
      <c r="AG40" s="2038"/>
      <c r="AH40" s="2042"/>
      <c r="AI40" s="2043"/>
      <c r="AJ40" s="2043"/>
      <c r="AK40" s="2044"/>
      <c r="AL40" s="2"/>
    </row>
    <row r="41" spans="1:38" ht="19.5" customHeight="1" thickTop="1">
      <c r="A41" s="662"/>
      <c r="B41" s="2089" t="s">
        <v>70</v>
      </c>
      <c r="C41" s="2090"/>
      <c r="D41" s="2091"/>
      <c r="E41" s="2045">
        <f>SUM(E29:F40)</f>
        <v>0</v>
      </c>
      <c r="F41" s="2046"/>
      <c r="G41" s="2045">
        <f>SUM(G29:H40)</f>
        <v>0</v>
      </c>
      <c r="H41" s="2046"/>
      <c r="I41" s="2045">
        <f>SUM(I29:J40)</f>
        <v>0</v>
      </c>
      <c r="J41" s="2046"/>
      <c r="K41" s="2045">
        <f>SUM(K29:L40)</f>
        <v>0</v>
      </c>
      <c r="L41" s="2046"/>
      <c r="M41" s="2045">
        <f>SUM(M29:N40)</f>
        <v>0</v>
      </c>
      <c r="N41" s="2046"/>
      <c r="O41" s="2047"/>
      <c r="P41" s="2048"/>
      <c r="Q41" s="2048"/>
      <c r="R41" s="686"/>
      <c r="S41" s="2049">
        <f>SUM(S29:U40)</f>
        <v>0</v>
      </c>
      <c r="T41" s="2050"/>
      <c r="U41" s="2051"/>
      <c r="V41" s="2049">
        <f>SUM(V29:X40)</f>
        <v>0</v>
      </c>
      <c r="W41" s="2050"/>
      <c r="X41" s="2051"/>
      <c r="Y41" s="2049">
        <f>SUM(Y29:AA40)</f>
        <v>0</v>
      </c>
      <c r="Z41" s="2050"/>
      <c r="AA41" s="2051"/>
      <c r="AB41" s="2049">
        <f>SUM(AB29:AD40)</f>
        <v>0</v>
      </c>
      <c r="AC41" s="2050"/>
      <c r="AD41" s="2051"/>
      <c r="AE41" s="2049">
        <f>SUM(AE29:AG40)</f>
        <v>0</v>
      </c>
      <c r="AF41" s="2050"/>
      <c r="AG41" s="2051"/>
      <c r="AH41" s="2030"/>
      <c r="AI41" s="2031"/>
      <c r="AJ41" s="2031"/>
      <c r="AK41" s="2032"/>
      <c r="AL41" s="2"/>
    </row>
    <row r="42" spans="1:38" ht="19.5" customHeight="1">
      <c r="A42" s="662"/>
      <c r="B42" s="687" t="s">
        <v>4861</v>
      </c>
      <c r="C42" s="662"/>
      <c r="D42" s="662"/>
      <c r="E42" s="662"/>
      <c r="F42" s="662"/>
      <c r="G42" s="662"/>
      <c r="H42" s="662"/>
      <c r="I42" s="662"/>
      <c r="J42" s="662"/>
      <c r="K42" s="662"/>
      <c r="L42" s="662"/>
      <c r="M42" s="662"/>
      <c r="N42" s="662"/>
      <c r="O42" s="662"/>
      <c r="P42" s="662"/>
      <c r="Q42" s="662"/>
      <c r="R42" s="662"/>
      <c r="S42" s="662"/>
      <c r="T42" s="662"/>
      <c r="U42" s="662"/>
      <c r="V42" s="662"/>
      <c r="W42" s="662"/>
      <c r="X42" s="662"/>
      <c r="Y42" s="662"/>
      <c r="Z42" s="662"/>
      <c r="AA42" s="662"/>
      <c r="AB42" s="662"/>
      <c r="AC42" s="662"/>
      <c r="AD42" s="662"/>
      <c r="AE42" s="662"/>
      <c r="AF42" s="662"/>
      <c r="AG42" s="662"/>
      <c r="AH42" s="662"/>
      <c r="AI42" s="662"/>
      <c r="AJ42" s="662"/>
      <c r="AK42" s="662"/>
    </row>
    <row r="43" spans="1:38" ht="19.5" customHeight="1">
      <c r="A43" s="662"/>
      <c r="B43" s="687" t="s">
        <v>4928</v>
      </c>
      <c r="C43" s="662"/>
      <c r="D43" s="662"/>
      <c r="E43" s="662"/>
      <c r="F43" s="662"/>
      <c r="G43" s="662"/>
      <c r="H43" s="662"/>
      <c r="I43" s="662"/>
      <c r="J43" s="662"/>
      <c r="K43" s="662"/>
      <c r="L43" s="662"/>
      <c r="M43" s="662"/>
      <c r="N43" s="662"/>
      <c r="O43" s="662"/>
      <c r="P43" s="662"/>
      <c r="Q43" s="662"/>
      <c r="R43" s="662"/>
      <c r="S43" s="662"/>
      <c r="T43" s="662"/>
      <c r="U43" s="662"/>
      <c r="V43" s="662"/>
      <c r="W43" s="662"/>
      <c r="X43" s="662"/>
      <c r="Y43" s="662"/>
      <c r="Z43" s="662"/>
      <c r="AA43" s="662"/>
      <c r="AB43" s="662"/>
      <c r="AC43" s="662"/>
      <c r="AD43" s="662"/>
      <c r="AE43" s="662"/>
      <c r="AF43" s="662"/>
      <c r="AG43" s="662"/>
      <c r="AH43" s="662"/>
      <c r="AI43" s="662"/>
      <c r="AJ43" s="662"/>
      <c r="AK43" s="662"/>
    </row>
    <row r="44" spans="1:38" ht="19.5" customHeight="1">
      <c r="A44" s="662"/>
      <c r="B44" s="687" t="s">
        <v>4862</v>
      </c>
      <c r="C44" s="662"/>
      <c r="D44" s="662"/>
      <c r="E44" s="662"/>
      <c r="F44" s="662"/>
      <c r="G44" s="662"/>
      <c r="H44" s="662"/>
      <c r="I44" s="662"/>
      <c r="J44" s="662"/>
      <c r="K44" s="662"/>
      <c r="L44" s="662"/>
      <c r="M44" s="662"/>
      <c r="N44" s="662"/>
      <c r="O44" s="662"/>
      <c r="P44" s="662"/>
      <c r="Q44" s="662"/>
      <c r="R44" s="662"/>
      <c r="S44" s="662"/>
      <c r="T44" s="662"/>
      <c r="U44" s="662"/>
      <c r="V44" s="662"/>
      <c r="W44" s="662"/>
      <c r="X44" s="662"/>
      <c r="Y44" s="662"/>
      <c r="Z44" s="662"/>
      <c r="AA44" s="662"/>
      <c r="AB44" s="662"/>
      <c r="AC44" s="662"/>
      <c r="AD44" s="662"/>
      <c r="AE44" s="662"/>
      <c r="AF44" s="662"/>
      <c r="AG44" s="662"/>
      <c r="AH44" s="662"/>
      <c r="AI44" s="662"/>
      <c r="AJ44" s="662"/>
      <c r="AK44" s="662"/>
    </row>
    <row r="45" spans="1:38" ht="9" customHeight="1">
      <c r="A45" s="662"/>
      <c r="B45" s="662"/>
      <c r="C45" s="662"/>
      <c r="D45" s="662"/>
      <c r="E45" s="662"/>
      <c r="F45" s="662"/>
      <c r="G45" s="662"/>
      <c r="H45" s="662"/>
      <c r="I45" s="662"/>
      <c r="J45" s="662"/>
      <c r="K45" s="662"/>
      <c r="L45" s="662"/>
      <c r="M45" s="662"/>
      <c r="N45" s="662"/>
      <c r="O45" s="662"/>
      <c r="P45" s="662"/>
      <c r="Q45" s="662"/>
      <c r="R45" s="662"/>
      <c r="S45" s="662"/>
      <c r="T45" s="662"/>
      <c r="U45" s="662"/>
      <c r="V45" s="662"/>
      <c r="W45" s="662"/>
      <c r="X45" s="662"/>
      <c r="Y45" s="662"/>
      <c r="Z45" s="662"/>
      <c r="AA45" s="662"/>
      <c r="AB45" s="662"/>
      <c r="AC45" s="662"/>
      <c r="AD45" s="662"/>
      <c r="AE45" s="662"/>
      <c r="AF45" s="662"/>
      <c r="AG45" s="662"/>
      <c r="AH45" s="662"/>
      <c r="AI45" s="662"/>
      <c r="AJ45" s="662"/>
      <c r="AK45" s="662"/>
    </row>
    <row r="46" spans="1:38" ht="18" customHeight="1">
      <c r="A46" s="662"/>
      <c r="B46" s="662" t="s">
        <v>424</v>
      </c>
      <c r="C46" s="662"/>
      <c r="D46" s="662"/>
      <c r="E46" s="662"/>
      <c r="F46" s="662"/>
      <c r="G46" s="662"/>
      <c r="H46" s="662"/>
      <c r="I46" s="662"/>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c r="AG46" s="662"/>
      <c r="AH46" s="662"/>
      <c r="AI46" s="662"/>
      <c r="AJ46" s="662"/>
      <c r="AK46" s="662"/>
    </row>
    <row r="47" spans="1:38" ht="18" customHeight="1">
      <c r="A47" s="662"/>
      <c r="B47" s="662"/>
      <c r="C47" s="662" t="s">
        <v>4863</v>
      </c>
      <c r="D47" s="662"/>
      <c r="E47" s="662"/>
      <c r="F47" s="662"/>
      <c r="G47" s="662"/>
      <c r="H47" s="662"/>
      <c r="I47" s="662"/>
      <c r="J47" s="662"/>
      <c r="K47" s="662"/>
      <c r="L47" s="662"/>
      <c r="M47" s="662"/>
      <c r="N47" s="662"/>
      <c r="O47" s="662"/>
      <c r="P47" s="662"/>
      <c r="Q47" s="662"/>
      <c r="R47" s="662"/>
      <c r="S47" s="662"/>
      <c r="T47" s="662"/>
      <c r="U47" s="662"/>
      <c r="V47" s="662"/>
      <c r="W47" s="662"/>
      <c r="X47" s="662"/>
      <c r="Y47" s="662"/>
      <c r="Z47" s="662"/>
      <c r="AA47" s="662"/>
      <c r="AB47" s="662"/>
      <c r="AC47" s="662"/>
      <c r="AD47" s="662"/>
      <c r="AE47" s="662"/>
      <c r="AF47" s="662"/>
      <c r="AG47" s="662"/>
      <c r="AH47" s="662"/>
      <c r="AI47" s="662"/>
      <c r="AJ47" s="662"/>
      <c r="AK47" s="662"/>
    </row>
    <row r="48" spans="1:38" ht="18" customHeight="1">
      <c r="A48" s="662"/>
      <c r="B48" s="687" t="s">
        <v>4864</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662"/>
    </row>
    <row r="49" spans="1:37" ht="9.6" customHeight="1">
      <c r="A49" s="662"/>
      <c r="B49" s="517"/>
      <c r="C49" s="662"/>
      <c r="D49" s="662"/>
      <c r="E49" s="662"/>
      <c r="F49" s="662"/>
      <c r="G49" s="662"/>
      <c r="H49" s="662"/>
      <c r="I49" s="662"/>
      <c r="J49" s="662"/>
      <c r="K49" s="662"/>
      <c r="L49" s="662"/>
      <c r="M49" s="662"/>
      <c r="N49" s="662"/>
      <c r="O49" s="662"/>
      <c r="P49" s="662"/>
      <c r="Q49" s="662"/>
      <c r="R49" s="662"/>
      <c r="S49" s="662"/>
      <c r="T49" s="662"/>
      <c r="U49" s="662"/>
      <c r="V49" s="662"/>
      <c r="W49" s="662"/>
      <c r="X49" s="662"/>
      <c r="Y49" s="662"/>
      <c r="Z49" s="662"/>
      <c r="AA49" s="662"/>
      <c r="AB49" s="662"/>
      <c r="AC49" s="662"/>
      <c r="AD49" s="662"/>
      <c r="AE49" s="662"/>
      <c r="AF49" s="662"/>
      <c r="AG49" s="662"/>
      <c r="AH49" s="662"/>
      <c r="AI49" s="662"/>
      <c r="AJ49" s="662"/>
      <c r="AK49" s="662"/>
    </row>
    <row r="50" spans="1:37">
      <c r="A50" s="662"/>
      <c r="B50" s="662" t="s">
        <v>4920</v>
      </c>
      <c r="C50" s="662"/>
      <c r="D50" s="662"/>
      <c r="E50" s="662"/>
      <c r="F50" s="662"/>
      <c r="G50" s="662"/>
      <c r="H50" s="662"/>
      <c r="I50" s="662"/>
      <c r="J50" s="662"/>
      <c r="K50" s="662"/>
      <c r="L50" s="662"/>
      <c r="M50" s="662"/>
      <c r="N50" s="662"/>
      <c r="O50" s="662"/>
      <c r="P50" s="662"/>
      <c r="Q50" s="662"/>
      <c r="R50" s="662"/>
      <c r="S50" s="662"/>
      <c r="T50" s="662"/>
      <c r="U50" s="662"/>
      <c r="V50" s="662"/>
      <c r="W50" s="662"/>
      <c r="X50" s="662"/>
      <c r="Y50" s="662"/>
      <c r="Z50" s="662"/>
      <c r="AA50" s="662"/>
      <c r="AB50" s="662"/>
      <c r="AC50" s="662"/>
      <c r="AD50" s="662"/>
      <c r="AE50" s="662"/>
      <c r="AF50" s="662"/>
      <c r="AG50" s="662"/>
      <c r="AH50" s="662"/>
      <c r="AI50" s="662"/>
      <c r="AJ50" s="662"/>
      <c r="AK50" s="662"/>
    </row>
    <row r="51" spans="1:37">
      <c r="A51" s="662"/>
      <c r="B51" s="662"/>
      <c r="C51" s="662" t="s">
        <v>4921</v>
      </c>
      <c r="D51" s="662"/>
      <c r="E51" s="662"/>
      <c r="F51" s="662"/>
      <c r="G51" s="662"/>
      <c r="H51" s="662"/>
      <c r="I51" s="662"/>
      <c r="J51" s="662"/>
      <c r="K51" s="662"/>
      <c r="L51" s="662"/>
      <c r="M51" s="662"/>
      <c r="N51" s="662"/>
      <c r="O51" s="662"/>
      <c r="P51" s="662"/>
      <c r="Q51" s="662"/>
      <c r="R51" s="662"/>
      <c r="S51" s="662"/>
      <c r="T51" s="662"/>
      <c r="U51" s="662"/>
      <c r="V51" s="662"/>
      <c r="W51" s="662"/>
      <c r="X51" s="662"/>
      <c r="Y51" s="662"/>
      <c r="Z51" s="662"/>
      <c r="AA51" s="662"/>
      <c r="AB51" s="662"/>
      <c r="AC51" s="662"/>
      <c r="AD51" s="662"/>
      <c r="AE51" s="662"/>
      <c r="AF51" s="662"/>
      <c r="AG51" s="662"/>
      <c r="AH51" s="662"/>
      <c r="AI51" s="662"/>
      <c r="AJ51" s="662"/>
      <c r="AK51" s="662"/>
    </row>
    <row r="52" spans="1:37">
      <c r="A52" s="662"/>
      <c r="B52" s="662"/>
      <c r="C52" s="662" t="s">
        <v>4965</v>
      </c>
      <c r="D52" s="662"/>
      <c r="E52" s="662"/>
      <c r="F52" s="662"/>
      <c r="G52" s="662"/>
      <c r="H52" s="662"/>
      <c r="I52" s="662"/>
      <c r="J52" s="662"/>
      <c r="K52" s="662"/>
      <c r="L52" s="662"/>
      <c r="M52" s="662"/>
      <c r="N52" s="662"/>
      <c r="O52" s="662"/>
      <c r="P52" s="662"/>
      <c r="Q52" s="662"/>
      <c r="R52" s="662"/>
      <c r="S52" s="662"/>
      <c r="T52" s="662"/>
      <c r="U52" s="662"/>
      <c r="V52" s="662"/>
      <c r="W52" s="662"/>
      <c r="X52" s="662"/>
      <c r="Y52" s="662"/>
      <c r="Z52" s="662"/>
      <c r="AA52" s="662"/>
      <c r="AB52" s="662"/>
      <c r="AC52" s="662"/>
      <c r="AD52" s="662"/>
      <c r="AE52" s="662"/>
      <c r="AF52" s="662"/>
      <c r="AG52" s="662"/>
      <c r="AH52" s="662"/>
      <c r="AI52" s="662"/>
      <c r="AJ52" s="662"/>
      <c r="AK52" s="662"/>
    </row>
    <row r="53" spans="1:37">
      <c r="A53" s="662"/>
      <c r="B53" s="662"/>
      <c r="C53" s="662" t="s">
        <v>4966</v>
      </c>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662"/>
    </row>
  </sheetData>
  <sheetProtection sheet="1" formatCells="0" selectLockedCells="1"/>
  <mergeCells count="143">
    <mergeCell ref="B41:D41"/>
    <mergeCell ref="C13:G13"/>
    <mergeCell ref="M13:Q13"/>
    <mergeCell ref="B2:H2"/>
    <mergeCell ref="C5:E5"/>
    <mergeCell ref="C9:L11"/>
    <mergeCell ref="M9:V11"/>
    <mergeCell ref="C12:G12"/>
    <mergeCell ref="H12:L12"/>
    <mergeCell ref="M12:Q12"/>
    <mergeCell ref="R12:V12"/>
    <mergeCell ref="F5:H5"/>
    <mergeCell ref="C17:G17"/>
    <mergeCell ref="M17:Q17"/>
    <mergeCell ref="C18:G18"/>
    <mergeCell ref="M18:Q18"/>
    <mergeCell ref="C19:G19"/>
    <mergeCell ref="M19:Q19"/>
    <mergeCell ref="C14:G14"/>
    <mergeCell ref="M14:Q14"/>
    <mergeCell ref="C15:G15"/>
    <mergeCell ref="M15:Q15"/>
    <mergeCell ref="C16:G16"/>
    <mergeCell ref="M16:Q16"/>
    <mergeCell ref="Y28:AA28"/>
    <mergeCell ref="B28:D28"/>
    <mergeCell ref="E28:F28"/>
    <mergeCell ref="G28:H28"/>
    <mergeCell ref="I28:J28"/>
    <mergeCell ref="K28:L28"/>
    <mergeCell ref="C20:G20"/>
    <mergeCell ref="M20:Q20"/>
    <mergeCell ref="C21:G21"/>
    <mergeCell ref="M21:Q21"/>
    <mergeCell ref="C24:G24"/>
    <mergeCell ref="M24:Q24"/>
    <mergeCell ref="C22:G22"/>
    <mergeCell ref="M22:Q22"/>
    <mergeCell ref="C23:G23"/>
    <mergeCell ref="M23:Q23"/>
    <mergeCell ref="Y33:AA34"/>
    <mergeCell ref="AB33:AD34"/>
    <mergeCell ref="AE33:AG34"/>
    <mergeCell ref="AH33:AK34"/>
    <mergeCell ref="AB28:AD28"/>
    <mergeCell ref="AE28:AG28"/>
    <mergeCell ref="AH28:AK28"/>
    <mergeCell ref="B29:D30"/>
    <mergeCell ref="E29:F30"/>
    <mergeCell ref="G29:H30"/>
    <mergeCell ref="I29:J30"/>
    <mergeCell ref="K29:L30"/>
    <mergeCell ref="M29:N30"/>
    <mergeCell ref="O29:P30"/>
    <mergeCell ref="Q29:R30"/>
    <mergeCell ref="S29:U30"/>
    <mergeCell ref="V29:X30"/>
    <mergeCell ref="Y29:AA30"/>
    <mergeCell ref="AB29:AD30"/>
    <mergeCell ref="AE29:AG30"/>
    <mergeCell ref="M28:N28"/>
    <mergeCell ref="O28:R28"/>
    <mergeCell ref="S28:U28"/>
    <mergeCell ref="V28:X28"/>
    <mergeCell ref="AH29:AK30"/>
    <mergeCell ref="B31:D32"/>
    <mergeCell ref="E31:F32"/>
    <mergeCell ref="G31:H32"/>
    <mergeCell ref="I31:J32"/>
    <mergeCell ref="K31:L32"/>
    <mergeCell ref="M31:N32"/>
    <mergeCell ref="O31:P32"/>
    <mergeCell ref="Q31:R32"/>
    <mergeCell ref="S31:U32"/>
    <mergeCell ref="V31:X32"/>
    <mergeCell ref="Y31:AA32"/>
    <mergeCell ref="AB31:AD32"/>
    <mergeCell ref="AE31:AG32"/>
    <mergeCell ref="AH31:AK32"/>
    <mergeCell ref="M33:N34"/>
    <mergeCell ref="O33:P34"/>
    <mergeCell ref="Q33:R34"/>
    <mergeCell ref="S33:U34"/>
    <mergeCell ref="V33:X34"/>
    <mergeCell ref="B33:D34"/>
    <mergeCell ref="E33:F34"/>
    <mergeCell ref="G33:H34"/>
    <mergeCell ref="B35:D36"/>
    <mergeCell ref="E35:F36"/>
    <mergeCell ref="G35:H36"/>
    <mergeCell ref="I35:J36"/>
    <mergeCell ref="K35:L36"/>
    <mergeCell ref="M35:N36"/>
    <mergeCell ref="O35:P36"/>
    <mergeCell ref="Q35:R36"/>
    <mergeCell ref="S35:U36"/>
    <mergeCell ref="I33:J34"/>
    <mergeCell ref="K33:L34"/>
    <mergeCell ref="K39:L40"/>
    <mergeCell ref="AE35:AG36"/>
    <mergeCell ref="AH35:AK36"/>
    <mergeCell ref="B37:D38"/>
    <mergeCell ref="E37:F38"/>
    <mergeCell ref="G37:H38"/>
    <mergeCell ref="I37:J38"/>
    <mergeCell ref="K37:L38"/>
    <mergeCell ref="M37:N38"/>
    <mergeCell ref="O37:P38"/>
    <mergeCell ref="Q37:R38"/>
    <mergeCell ref="S37:U38"/>
    <mergeCell ref="V37:X38"/>
    <mergeCell ref="Y37:AA38"/>
    <mergeCell ref="AB37:AD38"/>
    <mergeCell ref="AE37:AG38"/>
    <mergeCell ref="AH37:AK38"/>
    <mergeCell ref="V35:X36"/>
    <mergeCell ref="Y35:AA36"/>
    <mergeCell ref="AB35:AD36"/>
    <mergeCell ref="B39:D40"/>
    <mergeCell ref="AH41:AK41"/>
    <mergeCell ref="Y39:AA40"/>
    <mergeCell ref="AB39:AD40"/>
    <mergeCell ref="AE39:AG40"/>
    <mergeCell ref="AH39:AK40"/>
    <mergeCell ref="E41:F41"/>
    <mergeCell ref="G41:H41"/>
    <mergeCell ref="I41:J41"/>
    <mergeCell ref="K41:L41"/>
    <mergeCell ref="M41:N41"/>
    <mergeCell ref="O41:Q41"/>
    <mergeCell ref="S41:U41"/>
    <mergeCell ref="V41:X41"/>
    <mergeCell ref="Y41:AA41"/>
    <mergeCell ref="AB41:AD41"/>
    <mergeCell ref="AE41:AG41"/>
    <mergeCell ref="M39:N40"/>
    <mergeCell ref="O39:P40"/>
    <mergeCell ref="Q39:R40"/>
    <mergeCell ref="S39:U40"/>
    <mergeCell ref="V39:X40"/>
    <mergeCell ref="E39:F40"/>
    <mergeCell ref="G39:H40"/>
    <mergeCell ref="I39:J40"/>
  </mergeCells>
  <phoneticPr fontId="5"/>
  <conditionalFormatting sqref="G29:L30">
    <cfRule type="cellIs" dxfId="16" priority="17" operator="lessThan">
      <formula>$E$29</formula>
    </cfRule>
  </conditionalFormatting>
  <conditionalFormatting sqref="G31:L32">
    <cfRule type="cellIs" dxfId="15" priority="14" operator="lessThan">
      <formula>$E$31</formula>
    </cfRule>
  </conditionalFormatting>
  <conditionalFormatting sqref="G33:L34">
    <cfRule type="cellIs" dxfId="14" priority="9" operator="lessThan">
      <formula>$E$33</formula>
    </cfRule>
  </conditionalFormatting>
  <conditionalFormatting sqref="G35:L36">
    <cfRule type="cellIs" dxfId="13" priority="7" operator="lessThan">
      <formula>$E$35</formula>
    </cfRule>
  </conditionalFormatting>
  <conditionalFormatting sqref="G37:L38">
    <cfRule type="cellIs" dxfId="12" priority="4" operator="lessThan">
      <formula>$E$37</formula>
    </cfRule>
  </conditionalFormatting>
  <conditionalFormatting sqref="G39:L40">
    <cfRule type="cellIs" dxfId="11" priority="2" operator="lessThan">
      <formula>$E$39</formula>
    </cfRule>
  </conditionalFormatting>
  <conditionalFormatting sqref="M29:N30">
    <cfRule type="expression" dxfId="10" priority="16">
      <formula>AND($E$29&lt;&gt;0,$M$29&lt;=$E$29)</formula>
    </cfRule>
  </conditionalFormatting>
  <conditionalFormatting sqref="M31:N32">
    <cfRule type="expression" dxfId="9" priority="10">
      <formula>AND($E$31&lt;&gt;0,$M$31&lt;=$E$31)</formula>
    </cfRule>
  </conditionalFormatting>
  <conditionalFormatting sqref="M33:N34">
    <cfRule type="expression" dxfId="8" priority="8">
      <formula>AND($E$33&lt;&gt;0,$M$33&lt;=$E$33)</formula>
    </cfRule>
  </conditionalFormatting>
  <conditionalFormatting sqref="M35:N36">
    <cfRule type="expression" dxfId="7" priority="5">
      <formula>AND($E$35&lt;&gt;0,$M$35&lt;=$E$35)</formula>
    </cfRule>
  </conditionalFormatting>
  <conditionalFormatting sqref="M37:N38">
    <cfRule type="expression" dxfId="6" priority="3">
      <formula>AND($E$37&lt;&gt;0,$M$37&lt;=$E$37)</formula>
    </cfRule>
  </conditionalFormatting>
  <conditionalFormatting sqref="M39:N40">
    <cfRule type="expression" dxfId="5" priority="1">
      <formula>AND($E$39&lt;&gt;0,$M$39&lt;=$E$39)</formula>
    </cfRule>
  </conditionalFormatting>
  <dataValidations count="6">
    <dataValidation type="list" allowBlank="1" showInputMessage="1" showErrorMessage="1" sqref="H13:H24 K13:K24 R13:R24 U13:U24" xr:uid="{445D6634-6156-479E-8765-CECF92141315}">
      <formula1>N.月</formula1>
    </dataValidation>
    <dataValidation type="list" errorStyle="warning" allowBlank="1" showInputMessage="1" showErrorMessage="1" sqref="M13:Q24" xr:uid="{72D2F7BA-48E5-4001-934B-FF3A101858BA}">
      <formula1>INDIRECT(C13)</formula1>
    </dataValidation>
    <dataValidation type="list" allowBlank="1" showInputMessage="1" showErrorMessage="1" sqref="C13:G24" xr:uid="{AE0D9BE1-F941-4E2F-84F2-EA18B9042420}">
      <formula1>O.環境負荷低減の取組</formula1>
    </dataValidation>
    <dataValidation type="whole" imeMode="off" operator="greaterThanOrEqual" allowBlank="1" showInputMessage="1" showErrorMessage="1" error="小数点以下を切り捨て、整数で入力してください。" sqref="O29 O33 O35 O39 O37 O31" xr:uid="{30F8B10F-6C80-438D-8BD4-327CF6B9B41A}">
      <formula1>0</formula1>
    </dataValidation>
    <dataValidation type="list" allowBlank="1" showInputMessage="1" showErrorMessage="1" sqref="D6 G6" xr:uid="{AF6BD188-8E8D-4057-BF45-3193D13B5BE2}">
      <formula1>"7,8,9,10,11"</formula1>
    </dataValidation>
    <dataValidation type="whole" operator="greaterThanOrEqual" allowBlank="1" showInputMessage="1" showErrorMessage="1" error="小数点以下を切り捨て、整数で記入してください。" sqref="E29:N40" xr:uid="{C232F769-5FC8-4E49-B5E1-2245D56D00BE}">
      <formula1>0</formula1>
    </dataValidation>
  </dataValidations>
  <printOptions horizontalCentered="1"/>
  <pageMargins left="0.59055118110236227" right="0.31496062992125984" top="0.74803149606299213" bottom="0.74803149606299213" header="0.31496062992125984" footer="0.31496062992125984"/>
  <pageSetup paperSize="9" scale="49" fitToHeight="0" orientation="portrait" r:id="rId1"/>
  <colBreaks count="1" manualBreakCount="1">
    <brk id="38"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8"/>
    <pageSetUpPr fitToPage="1"/>
  </sheetPr>
  <dimension ref="B1:H31"/>
  <sheetViews>
    <sheetView showGridLines="0" view="pageBreakPreview" zoomScale="68" zoomScaleNormal="55" zoomScaleSheetLayoutView="100" workbookViewId="0">
      <selection activeCell="H3" sqref="H3"/>
    </sheetView>
  </sheetViews>
  <sheetFormatPr defaultColWidth="4.875" defaultRowHeight="18.75"/>
  <cols>
    <col min="1" max="1" width="2.125" style="7" customWidth="1"/>
    <col min="2" max="2" width="4.125" style="7" customWidth="1"/>
    <col min="3" max="3" width="25.875" style="7" customWidth="1"/>
    <col min="4" max="4" width="4.875" style="7" customWidth="1"/>
    <col min="5" max="5" width="25.875" style="7" customWidth="1"/>
    <col min="6" max="6" width="4.875" style="7" customWidth="1"/>
    <col min="7" max="7" width="25.875" style="7" customWidth="1"/>
    <col min="8" max="8" width="34.375" style="7" customWidth="1"/>
    <col min="9" max="9" width="3.125" style="7" customWidth="1"/>
    <col min="10" max="247" width="9" style="7" customWidth="1"/>
    <col min="248" max="248" width="2.125" style="7" customWidth="1"/>
    <col min="249" max="249" width="4.875" style="7" customWidth="1"/>
    <col min="250" max="250" width="25.875" style="7" customWidth="1"/>
    <col min="251" max="251" width="4.875" style="7" customWidth="1"/>
    <col min="252" max="252" width="25.875" style="7" customWidth="1"/>
    <col min="253" max="253" width="4.875" style="7" customWidth="1"/>
    <col min="254" max="254" width="25.875" style="7" customWidth="1"/>
    <col min="255" max="16384" width="4.875" style="7"/>
  </cols>
  <sheetData>
    <row r="1" spans="2:8">
      <c r="B1" s="7" t="s">
        <v>214</v>
      </c>
    </row>
    <row r="2" spans="2:8" ht="22.5">
      <c r="B2" s="61" t="s">
        <v>215</v>
      </c>
      <c r="C2" s="62"/>
      <c r="D2" s="62"/>
      <c r="E2" s="62"/>
      <c r="F2" s="62"/>
      <c r="G2" s="62"/>
      <c r="H2" s="62" t="s">
        <v>216</v>
      </c>
    </row>
    <row r="3" spans="2:8" s="6" customFormat="1" ht="24" customHeight="1">
      <c r="B3" s="419" t="str">
        <f>'様式第1-1号'!C18</f>
        <v>■</v>
      </c>
      <c r="C3" s="6" t="s">
        <v>217</v>
      </c>
      <c r="D3" s="420" t="str">
        <f>'様式第1-1号'!C19</f>
        <v>□</v>
      </c>
      <c r="E3" s="6" t="s">
        <v>218</v>
      </c>
      <c r="F3" s="420" t="str">
        <f>'様式第1-1号'!C20</f>
        <v>□</v>
      </c>
      <c r="G3" s="6" t="s">
        <v>219</v>
      </c>
      <c r="H3" s="1234" t="str">
        <f>'はじめに（PC）'!D4&amp;""</f>
        <v>○○・・・・・・活動組織</v>
      </c>
    </row>
    <row r="4" spans="2:8" s="17" customFormat="1" ht="14.25" customHeight="1">
      <c r="B4" s="63"/>
      <c r="C4" s="64"/>
      <c r="D4" s="65"/>
      <c r="E4" s="64"/>
      <c r="F4" s="65"/>
      <c r="G4" s="64"/>
      <c r="H4" s="66"/>
    </row>
    <row r="5" spans="2:8">
      <c r="B5" s="67"/>
      <c r="C5" s="68"/>
      <c r="D5" s="69"/>
      <c r="E5" s="69"/>
      <c r="F5" s="69"/>
      <c r="G5" s="69"/>
      <c r="H5" s="70"/>
    </row>
    <row r="6" spans="2:8">
      <c r="B6" s="67"/>
      <c r="C6" s="71"/>
      <c r="H6" s="67"/>
    </row>
    <row r="7" spans="2:8">
      <c r="B7" s="67"/>
      <c r="C7" s="71"/>
      <c r="H7" s="67"/>
    </row>
    <row r="8" spans="2:8">
      <c r="B8" s="67"/>
      <c r="C8" s="71"/>
      <c r="H8" s="67"/>
    </row>
    <row r="9" spans="2:8">
      <c r="B9" s="67"/>
      <c r="C9" s="71"/>
      <c r="H9" s="67"/>
    </row>
    <row r="10" spans="2:8">
      <c r="B10" s="67"/>
      <c r="C10" s="71"/>
      <c r="H10" s="67"/>
    </row>
    <row r="11" spans="2:8">
      <c r="B11" s="67"/>
      <c r="C11" s="71"/>
      <c r="H11" s="67"/>
    </row>
    <row r="12" spans="2:8">
      <c r="B12" s="67"/>
      <c r="C12" s="71"/>
      <c r="H12" s="67"/>
    </row>
    <row r="13" spans="2:8">
      <c r="B13" s="67"/>
      <c r="C13" s="71"/>
      <c r="H13" s="67"/>
    </row>
    <row r="14" spans="2:8">
      <c r="B14" s="67"/>
      <c r="C14" s="71"/>
      <c r="H14" s="67"/>
    </row>
    <row r="15" spans="2:8">
      <c r="B15" s="67"/>
      <c r="C15" s="71"/>
      <c r="H15" s="67"/>
    </row>
    <row r="16" spans="2:8">
      <c r="B16" s="67"/>
      <c r="C16" s="71"/>
      <c r="H16" s="67"/>
    </row>
    <row r="17" spans="2:8">
      <c r="B17" s="67"/>
      <c r="C17" s="71"/>
      <c r="H17" s="67"/>
    </row>
    <row r="18" spans="2:8">
      <c r="B18" s="67"/>
      <c r="C18" s="71"/>
      <c r="H18" s="67"/>
    </row>
    <row r="19" spans="2:8">
      <c r="B19" s="67"/>
      <c r="C19" s="71"/>
      <c r="H19" s="67"/>
    </row>
    <row r="20" spans="2:8">
      <c r="B20" s="67"/>
      <c r="C20" s="71"/>
      <c r="H20" s="67"/>
    </row>
    <row r="21" spans="2:8">
      <c r="B21" s="67"/>
      <c r="C21" s="71"/>
      <c r="H21" s="67"/>
    </row>
    <row r="22" spans="2:8">
      <c r="B22" s="67"/>
      <c r="C22" s="71"/>
      <c r="H22" s="67"/>
    </row>
    <row r="23" spans="2:8">
      <c r="B23" s="67"/>
      <c r="C23" s="71"/>
      <c r="H23" s="67"/>
    </row>
    <row r="24" spans="2:8">
      <c r="B24" s="67"/>
      <c r="C24" s="71"/>
      <c r="H24" s="67"/>
    </row>
    <row r="25" spans="2:8">
      <c r="B25" s="67"/>
      <c r="C25" s="71"/>
      <c r="H25" s="67"/>
    </row>
    <row r="26" spans="2:8">
      <c r="B26" s="67"/>
      <c r="C26" s="71"/>
      <c r="H26" s="67"/>
    </row>
    <row r="27" spans="2:8">
      <c r="B27" s="67"/>
      <c r="C27" s="71"/>
      <c r="H27" s="67"/>
    </row>
    <row r="28" spans="2:8">
      <c r="B28" s="67"/>
      <c r="C28" s="71"/>
      <c r="H28" s="67"/>
    </row>
    <row r="29" spans="2:8">
      <c r="B29" s="67"/>
      <c r="C29" s="71"/>
      <c r="H29" s="67"/>
    </row>
    <row r="30" spans="2:8">
      <c r="B30" s="67"/>
      <c r="C30" s="71"/>
      <c r="H30" s="67"/>
    </row>
    <row r="31" spans="2:8">
      <c r="B31" s="67"/>
      <c r="C31" s="72"/>
      <c r="D31" s="21"/>
      <c r="E31" s="21"/>
      <c r="F31" s="21"/>
      <c r="G31" s="21"/>
      <c r="H31" s="73"/>
    </row>
  </sheetData>
  <phoneticPr fontId="5"/>
  <printOptions horizontalCentered="1"/>
  <pageMargins left="0.59055118110236227" right="0.31496062992125984" top="0.74803149606299213" bottom="0.74803149606299213" header="0.31496062992125984" footer="0.31496062992125984"/>
  <pageSetup paperSize="9" scale="7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6F700-EB95-4CFD-A0CE-39B58985E5BE}">
  <sheetPr codeName="Sheet11">
    <tabColor theme="8"/>
    <pageSetUpPr fitToPage="1"/>
  </sheetPr>
  <dimension ref="B1:J32"/>
  <sheetViews>
    <sheetView showGridLines="0" view="pageBreakPreview" zoomScale="85" zoomScaleNormal="55" zoomScaleSheetLayoutView="85" workbookViewId="0">
      <selection activeCell="J3" sqref="J3"/>
    </sheetView>
  </sheetViews>
  <sheetFormatPr defaultColWidth="4.875" defaultRowHeight="18.75"/>
  <cols>
    <col min="1" max="1" width="2.125" style="7" customWidth="1"/>
    <col min="2" max="2" width="4.125" style="7" customWidth="1"/>
    <col min="3" max="3" width="26.875" style="7" customWidth="1"/>
    <col min="4" max="4" width="14" style="7" customWidth="1"/>
    <col min="5" max="5" width="7.375" style="7" customWidth="1"/>
    <col min="6" max="6" width="4.875" style="7" customWidth="1"/>
    <col min="7" max="7" width="29.5" style="7" customWidth="1"/>
    <col min="8" max="8" width="14" style="7" customWidth="1"/>
    <col min="9" max="9" width="7.375" style="7" customWidth="1"/>
    <col min="10" max="10" width="31.375" style="7" customWidth="1"/>
    <col min="11" max="11" width="3.125" style="7" customWidth="1"/>
    <col min="12" max="249" width="9" style="7" customWidth="1"/>
    <col min="250" max="250" width="2.125" style="7" customWidth="1"/>
    <col min="251" max="251" width="4.875" style="7" customWidth="1"/>
    <col min="252" max="252" width="25.875" style="7" customWidth="1"/>
    <col min="253" max="253" width="4.875" style="7" customWidth="1"/>
    <col min="254" max="254" width="25.875" style="7" customWidth="1"/>
    <col min="255" max="255" width="4.875" style="7" customWidth="1"/>
    <col min="256" max="256" width="25.875" style="7" customWidth="1"/>
    <col min="257" max="16384" width="4.875" style="7"/>
  </cols>
  <sheetData>
    <row r="1" spans="2:10">
      <c r="B1" s="7" t="s">
        <v>435</v>
      </c>
    </row>
    <row r="2" spans="2:10" ht="22.5">
      <c r="B2" s="61" t="s">
        <v>428</v>
      </c>
      <c r="C2" s="62"/>
      <c r="D2" s="62"/>
      <c r="E2" s="62"/>
      <c r="F2" s="62"/>
      <c r="G2" s="62"/>
      <c r="H2" s="62"/>
      <c r="I2" s="62"/>
      <c r="J2" s="62" t="s">
        <v>419</v>
      </c>
    </row>
    <row r="3" spans="2:10" s="1" customFormat="1" ht="24" customHeight="1">
      <c r="J3" s="1235" t="str">
        <f>'はじめに（PC）'!D4&amp;""</f>
        <v>○○・・・・・・活動組織</v>
      </c>
    </row>
    <row r="4" spans="2:10" s="17" customFormat="1" ht="14.25" customHeight="1">
      <c r="B4" s="64"/>
      <c r="C4" s="64"/>
      <c r="D4" s="115"/>
      <c r="E4" s="64"/>
      <c r="F4" s="62"/>
      <c r="G4" s="64"/>
      <c r="H4" s="115"/>
      <c r="I4" s="64"/>
      <c r="J4" s="66"/>
    </row>
    <row r="5" spans="2:10">
      <c r="B5" s="67"/>
      <c r="C5" s="68"/>
      <c r="D5" s="69"/>
      <c r="E5" s="69"/>
      <c r="F5" s="69"/>
      <c r="G5" s="69"/>
      <c r="H5" s="69"/>
      <c r="I5" s="69"/>
      <c r="J5" s="70"/>
    </row>
    <row r="6" spans="2:10">
      <c r="B6" s="67"/>
      <c r="C6" s="71"/>
      <c r="J6" s="67"/>
    </row>
    <row r="7" spans="2:10">
      <c r="B7" s="67"/>
      <c r="C7" s="71"/>
      <c r="J7" s="67"/>
    </row>
    <row r="8" spans="2:10">
      <c r="B8" s="67"/>
      <c r="C8" s="71"/>
      <c r="J8" s="67"/>
    </row>
    <row r="9" spans="2:10">
      <c r="B9" s="67"/>
      <c r="C9" s="71"/>
      <c r="J9" s="67"/>
    </row>
    <row r="10" spans="2:10">
      <c r="B10" s="67"/>
      <c r="C10" s="71"/>
      <c r="J10" s="67"/>
    </row>
    <row r="11" spans="2:10">
      <c r="B11" s="67"/>
      <c r="C11" s="71"/>
      <c r="J11" s="67"/>
    </row>
    <row r="12" spans="2:10">
      <c r="B12" s="67"/>
      <c r="C12" s="71"/>
      <c r="J12" s="67"/>
    </row>
    <row r="13" spans="2:10">
      <c r="B13" s="67"/>
      <c r="C13" s="71"/>
      <c r="J13" s="67"/>
    </row>
    <row r="14" spans="2:10">
      <c r="B14" s="67"/>
      <c r="C14" s="71"/>
      <c r="J14" s="67"/>
    </row>
    <row r="15" spans="2:10">
      <c r="B15" s="67"/>
      <c r="C15" s="71"/>
      <c r="J15" s="67"/>
    </row>
    <row r="16" spans="2:10">
      <c r="B16" s="67"/>
      <c r="C16" s="71"/>
      <c r="J16" s="67"/>
    </row>
    <row r="17" spans="2:10">
      <c r="B17" s="67"/>
      <c r="C17" s="71"/>
      <c r="J17" s="67"/>
    </row>
    <row r="18" spans="2:10">
      <c r="B18" s="67"/>
      <c r="C18" s="71"/>
      <c r="J18" s="67"/>
    </row>
    <row r="19" spans="2:10">
      <c r="B19" s="67"/>
      <c r="C19" s="71"/>
      <c r="J19" s="67"/>
    </row>
    <row r="20" spans="2:10">
      <c r="B20" s="67"/>
      <c r="C20" s="71"/>
      <c r="J20" s="67"/>
    </row>
    <row r="21" spans="2:10">
      <c r="B21" s="67"/>
      <c r="C21" s="71"/>
      <c r="J21" s="67"/>
    </row>
    <row r="22" spans="2:10">
      <c r="B22" s="67"/>
      <c r="C22" s="71"/>
      <c r="J22" s="67"/>
    </row>
    <row r="23" spans="2:10">
      <c r="B23" s="67"/>
      <c r="C23" s="71"/>
      <c r="J23" s="67"/>
    </row>
    <row r="24" spans="2:10">
      <c r="B24" s="67"/>
      <c r="C24" s="71"/>
      <c r="J24" s="67"/>
    </row>
    <row r="25" spans="2:10">
      <c r="B25" s="67"/>
      <c r="C25" s="71"/>
      <c r="J25" s="67"/>
    </row>
    <row r="26" spans="2:10">
      <c r="B26" s="67"/>
      <c r="C26" s="71"/>
      <c r="J26" s="67"/>
    </row>
    <row r="27" spans="2:10">
      <c r="B27" s="67"/>
      <c r="C27" s="71"/>
      <c r="J27" s="67"/>
    </row>
    <row r="28" spans="2:10">
      <c r="B28" s="67"/>
      <c r="C28" s="71"/>
      <c r="J28" s="67"/>
    </row>
    <row r="29" spans="2:10">
      <c r="B29" s="67"/>
      <c r="C29" s="71"/>
      <c r="J29" s="67"/>
    </row>
    <row r="30" spans="2:10">
      <c r="B30" s="67"/>
      <c r="C30" s="71"/>
      <c r="J30" s="67"/>
    </row>
    <row r="31" spans="2:10">
      <c r="B31" s="67"/>
      <c r="C31" s="72"/>
      <c r="D31" s="21"/>
      <c r="E31" s="21"/>
      <c r="F31" s="21"/>
      <c r="G31" s="21"/>
      <c r="H31" s="21"/>
      <c r="I31" s="21"/>
      <c r="J31" s="73"/>
    </row>
    <row r="32" spans="2:10">
      <c r="C32" s="7" t="s">
        <v>429</v>
      </c>
    </row>
  </sheetData>
  <phoneticPr fontId="5"/>
  <printOptions horizontalCentered="1"/>
  <pageMargins left="0.59055118110236227" right="0.31496062992125984" top="0.74803149606299213" bottom="0.74803149606299213" header="0.31496062992125984" footer="0.31496062992125984"/>
  <pageSetup paperSize="9" scale="6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636D6-A013-4F71-8B29-679259BE7518}">
  <sheetPr codeName="Sheet12">
    <tabColor theme="8"/>
    <pageSetUpPr fitToPage="1"/>
  </sheetPr>
  <dimension ref="B1:J32"/>
  <sheetViews>
    <sheetView showGridLines="0" view="pageBreakPreview" zoomScale="85" zoomScaleNormal="55" zoomScaleSheetLayoutView="85" workbookViewId="0">
      <selection activeCell="J3" sqref="J3"/>
    </sheetView>
  </sheetViews>
  <sheetFormatPr defaultColWidth="4.875" defaultRowHeight="18.75"/>
  <cols>
    <col min="1" max="1" width="2.125" style="7" customWidth="1"/>
    <col min="2" max="2" width="4.125" style="7" customWidth="1"/>
    <col min="3" max="3" width="26.875" style="7" customWidth="1"/>
    <col min="4" max="4" width="14" style="7" customWidth="1"/>
    <col min="5" max="5" width="7.375" style="7" customWidth="1"/>
    <col min="6" max="6" width="4.875" style="7" customWidth="1"/>
    <col min="7" max="7" width="29.5" style="7" customWidth="1"/>
    <col min="8" max="8" width="14" style="7" customWidth="1"/>
    <col min="9" max="9" width="7.375" style="7" customWidth="1"/>
    <col min="10" max="10" width="31.375" style="7" customWidth="1"/>
    <col min="11" max="11" width="3.125" style="7" customWidth="1"/>
    <col min="12" max="249" width="9" style="7" customWidth="1"/>
    <col min="250" max="250" width="2.125" style="7" customWidth="1"/>
    <col min="251" max="251" width="4.875" style="7" customWidth="1"/>
    <col min="252" max="252" width="25.875" style="7" customWidth="1"/>
    <col min="253" max="253" width="4.875" style="7" customWidth="1"/>
    <col min="254" max="254" width="25.875" style="7" customWidth="1"/>
    <col min="255" max="255" width="4.875" style="7" customWidth="1"/>
    <col min="256" max="256" width="25.875" style="7" customWidth="1"/>
    <col min="257" max="16384" width="4.875" style="7"/>
  </cols>
  <sheetData>
    <row r="1" spans="2:10">
      <c r="B1" s="7" t="s">
        <v>4688</v>
      </c>
    </row>
    <row r="2" spans="2:10" ht="22.5">
      <c r="B2" s="61" t="s">
        <v>4687</v>
      </c>
      <c r="C2" s="62"/>
      <c r="D2" s="62"/>
      <c r="E2" s="62"/>
      <c r="F2" s="62"/>
      <c r="G2" s="62"/>
      <c r="H2" s="62"/>
      <c r="I2" s="62"/>
      <c r="J2" s="62" t="s">
        <v>419</v>
      </c>
    </row>
    <row r="3" spans="2:10" s="1" customFormat="1" ht="24" customHeight="1">
      <c r="J3" s="1235" t="str">
        <f>'はじめに（PC）'!D4&amp;""</f>
        <v>○○・・・・・・活動組織</v>
      </c>
    </row>
    <row r="4" spans="2:10" s="17" customFormat="1" ht="14.25" customHeight="1">
      <c r="B4" s="64"/>
      <c r="C4" s="64"/>
      <c r="D4" s="115"/>
      <c r="E4" s="64"/>
      <c r="F4" s="62"/>
      <c r="G4" s="64"/>
      <c r="H4" s="115"/>
      <c r="I4" s="64"/>
      <c r="J4" s="66"/>
    </row>
    <row r="5" spans="2:10">
      <c r="B5" s="67"/>
      <c r="C5" s="68"/>
      <c r="D5" s="69"/>
      <c r="E5" s="69"/>
      <c r="F5" s="69"/>
      <c r="G5" s="69"/>
      <c r="H5" s="69"/>
      <c r="I5" s="69"/>
      <c r="J5" s="70"/>
    </row>
    <row r="6" spans="2:10">
      <c r="B6" s="67"/>
      <c r="C6" s="71"/>
      <c r="J6" s="67"/>
    </row>
    <row r="7" spans="2:10">
      <c r="B7" s="67"/>
      <c r="C7" s="71"/>
      <c r="J7" s="67"/>
    </row>
    <row r="8" spans="2:10">
      <c r="B8" s="67"/>
      <c r="C8" s="71"/>
      <c r="J8" s="67"/>
    </row>
    <row r="9" spans="2:10">
      <c r="B9" s="67"/>
      <c r="C9" s="71"/>
      <c r="J9" s="67"/>
    </row>
    <row r="10" spans="2:10">
      <c r="B10" s="67"/>
      <c r="C10" s="71"/>
      <c r="J10" s="67"/>
    </row>
    <row r="11" spans="2:10">
      <c r="B11" s="67"/>
      <c r="C11" s="71"/>
      <c r="J11" s="67"/>
    </row>
    <row r="12" spans="2:10">
      <c r="B12" s="67"/>
      <c r="C12" s="71"/>
      <c r="J12" s="67"/>
    </row>
    <row r="13" spans="2:10">
      <c r="B13" s="67"/>
      <c r="C13" s="71"/>
      <c r="J13" s="67"/>
    </row>
    <row r="14" spans="2:10">
      <c r="B14" s="67"/>
      <c r="C14" s="71"/>
      <c r="J14" s="67"/>
    </row>
    <row r="15" spans="2:10">
      <c r="B15" s="67"/>
      <c r="C15" s="71"/>
      <c r="J15" s="67"/>
    </row>
    <row r="16" spans="2:10">
      <c r="B16" s="67"/>
      <c r="C16" s="71"/>
      <c r="J16" s="67"/>
    </row>
    <row r="17" spans="2:10">
      <c r="B17" s="67"/>
      <c r="C17" s="71"/>
      <c r="J17" s="67"/>
    </row>
    <row r="18" spans="2:10">
      <c r="B18" s="67"/>
      <c r="C18" s="71"/>
      <c r="J18" s="67"/>
    </row>
    <row r="19" spans="2:10">
      <c r="B19" s="67"/>
      <c r="C19" s="71"/>
      <c r="J19" s="67"/>
    </row>
    <row r="20" spans="2:10">
      <c r="B20" s="67"/>
      <c r="C20" s="71"/>
      <c r="J20" s="67"/>
    </row>
    <row r="21" spans="2:10">
      <c r="B21" s="67"/>
      <c r="C21" s="71"/>
      <c r="J21" s="67"/>
    </row>
    <row r="22" spans="2:10">
      <c r="B22" s="67"/>
      <c r="C22" s="71"/>
      <c r="J22" s="67"/>
    </row>
    <row r="23" spans="2:10">
      <c r="B23" s="67"/>
      <c r="C23" s="71"/>
      <c r="J23" s="67"/>
    </row>
    <row r="24" spans="2:10">
      <c r="B24" s="67"/>
      <c r="C24" s="71"/>
      <c r="J24" s="67"/>
    </row>
    <row r="25" spans="2:10">
      <c r="B25" s="67"/>
      <c r="C25" s="71"/>
      <c r="J25" s="67"/>
    </row>
    <row r="26" spans="2:10">
      <c r="B26" s="67"/>
      <c r="C26" s="71"/>
      <c r="J26" s="67"/>
    </row>
    <row r="27" spans="2:10">
      <c r="B27" s="67"/>
      <c r="C27" s="71"/>
      <c r="J27" s="67"/>
    </row>
    <row r="28" spans="2:10">
      <c r="B28" s="67"/>
      <c r="C28" s="71"/>
      <c r="J28" s="67"/>
    </row>
    <row r="29" spans="2:10">
      <c r="B29" s="67"/>
      <c r="C29" s="71"/>
      <c r="J29" s="67"/>
    </row>
    <row r="30" spans="2:10">
      <c r="B30" s="67"/>
      <c r="C30" s="71"/>
      <c r="J30" s="67"/>
    </row>
    <row r="31" spans="2:10">
      <c r="B31" s="67"/>
      <c r="C31" s="72"/>
      <c r="D31" s="21"/>
      <c r="E31" s="21"/>
      <c r="F31" s="21"/>
      <c r="G31" s="21"/>
      <c r="H31" s="21"/>
      <c r="I31" s="21"/>
      <c r="J31" s="73"/>
    </row>
    <row r="32" spans="2:10">
      <c r="C32" s="7" t="s">
        <v>4689</v>
      </c>
    </row>
  </sheetData>
  <phoneticPr fontId="5"/>
  <printOptions horizontalCentered="1"/>
  <pageMargins left="0.59055118110236227" right="0.31496062992125984" top="0.74803149606299213" bottom="0.74803149606299213" header="0.31496062992125984" footer="0.31496062992125984"/>
  <pageSetup paperSize="9" scale="67" fitToHeight="0"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33560-58B2-4C95-86D6-FD5A2E44F76D}">
  <sheetPr>
    <tabColor theme="8"/>
    <pageSetUpPr fitToPage="1"/>
  </sheetPr>
  <dimension ref="B1:M66"/>
  <sheetViews>
    <sheetView showGridLines="0" view="pageBreakPreview" zoomScale="60" zoomScaleNormal="100" workbookViewId="0"/>
  </sheetViews>
  <sheetFormatPr defaultColWidth="9.875" defaultRowHeight="19.5"/>
  <cols>
    <col min="1" max="1" width="4.125" style="119" customWidth="1"/>
    <col min="2" max="2" width="3.875" style="119" bestFit="1" customWidth="1"/>
    <col min="3" max="3" width="52.625" style="119" customWidth="1"/>
    <col min="4" max="6" width="12.875" style="119" customWidth="1"/>
    <col min="7" max="7" width="2.5" style="119" customWidth="1"/>
    <col min="8" max="8" width="3.875" style="119" bestFit="1" customWidth="1"/>
    <col min="9" max="9" width="65" style="119" customWidth="1"/>
    <col min="10" max="11" width="12.75" style="119" customWidth="1"/>
    <col min="12" max="12" width="12.875" style="119" customWidth="1"/>
    <col min="13" max="13" width="5.625" style="119" customWidth="1"/>
    <col min="14" max="16384" width="9.875" style="119"/>
  </cols>
  <sheetData>
    <row r="1" spans="2:12">
      <c r="B1" s="119" t="s">
        <v>4894</v>
      </c>
      <c r="L1" s="274" t="s">
        <v>4895</v>
      </c>
    </row>
    <row r="2" spans="2:12">
      <c r="I2" s="274"/>
      <c r="J2" s="2139" t="s">
        <v>4847</v>
      </c>
      <c r="K2" s="2139"/>
      <c r="L2" s="2139"/>
    </row>
    <row r="3" spans="2:12">
      <c r="I3" s="274"/>
      <c r="J3" s="2139" t="s">
        <v>4848</v>
      </c>
      <c r="K3" s="2139"/>
      <c r="L3" s="2139"/>
    </row>
    <row r="4" spans="2:12" ht="24.75">
      <c r="B4" s="2140" t="s">
        <v>6930</v>
      </c>
      <c r="C4" s="2140"/>
      <c r="D4" s="2140"/>
      <c r="E4" s="2140"/>
      <c r="F4" s="2140"/>
      <c r="G4" s="2140"/>
      <c r="H4" s="2140"/>
      <c r="I4" s="2140"/>
      <c r="J4" s="2140"/>
      <c r="K4" s="2140"/>
      <c r="L4" s="2140"/>
    </row>
    <row r="5" spans="2:12">
      <c r="B5" s="1340"/>
      <c r="C5" s="1340"/>
      <c r="D5" s="1340"/>
      <c r="E5" s="1340"/>
      <c r="F5" s="1340"/>
      <c r="G5" s="1340"/>
      <c r="H5" s="1340"/>
      <c r="I5" s="274" t="s">
        <v>4703</v>
      </c>
      <c r="J5" s="2141" t="s">
        <v>6931</v>
      </c>
      <c r="K5" s="2141"/>
      <c r="L5" s="2141"/>
    </row>
    <row r="6" spans="2:12">
      <c r="B6" s="1340"/>
      <c r="C6" s="1340"/>
      <c r="D6" s="1340"/>
      <c r="E6" s="1340"/>
      <c r="F6" s="1340"/>
      <c r="G6" s="1340"/>
      <c r="H6" s="1340"/>
      <c r="I6" s="1340"/>
      <c r="J6" s="1340"/>
      <c r="K6" s="1340"/>
      <c r="L6" s="1340"/>
    </row>
    <row r="7" spans="2:12" ht="19.5" customHeight="1">
      <c r="B7" s="2142"/>
      <c r="C7" s="2106" t="s">
        <v>4705</v>
      </c>
      <c r="D7" s="2108" t="s">
        <v>4884</v>
      </c>
      <c r="E7" s="1342" t="s">
        <v>4704</v>
      </c>
      <c r="F7" s="1342" t="s">
        <v>4706</v>
      </c>
      <c r="H7" s="2105"/>
      <c r="I7" s="2106" t="s">
        <v>4707</v>
      </c>
      <c r="J7" s="2108" t="s">
        <v>4884</v>
      </c>
      <c r="K7" s="1342" t="s">
        <v>4704</v>
      </c>
      <c r="L7" s="1342" t="s">
        <v>4706</v>
      </c>
    </row>
    <row r="8" spans="2:12">
      <c r="B8" s="2142"/>
      <c r="C8" s="2107"/>
      <c r="D8" s="2109"/>
      <c r="E8" s="1344" t="s">
        <v>4708</v>
      </c>
      <c r="F8" s="1344" t="s">
        <v>4709</v>
      </c>
      <c r="H8" s="2104"/>
      <c r="I8" s="2107"/>
      <c r="J8" s="2109"/>
      <c r="K8" s="1343" t="s">
        <v>4708</v>
      </c>
      <c r="L8" s="1344" t="s">
        <v>4709</v>
      </c>
    </row>
    <row r="9" spans="2:12" ht="38.1" customHeight="1">
      <c r="B9" s="2112" t="s">
        <v>4710</v>
      </c>
      <c r="C9" s="1346" t="s">
        <v>4967</v>
      </c>
      <c r="D9" s="2127"/>
      <c r="E9" s="2118"/>
      <c r="F9" s="2118"/>
      <c r="H9" s="2112" t="s">
        <v>4780</v>
      </c>
      <c r="I9" s="1341" t="s">
        <v>4922</v>
      </c>
      <c r="J9" s="2122"/>
      <c r="K9" s="2118"/>
      <c r="L9" s="2118"/>
    </row>
    <row r="10" spans="2:12" ht="19.5" customHeight="1">
      <c r="B10" s="2113"/>
      <c r="C10" s="1347" t="s">
        <v>4711</v>
      </c>
      <c r="D10" s="2129"/>
      <c r="E10" s="2119"/>
      <c r="F10" s="2119"/>
      <c r="H10" s="2113"/>
      <c r="I10" s="2137" t="s">
        <v>4945</v>
      </c>
      <c r="J10" s="2123"/>
      <c r="K10" s="2119"/>
      <c r="L10" s="2119"/>
    </row>
    <row r="11" spans="2:12" ht="39">
      <c r="B11" s="2110" t="s">
        <v>4712</v>
      </c>
      <c r="C11" s="1346" t="s">
        <v>4968</v>
      </c>
      <c r="D11" s="2127"/>
      <c r="E11" s="2118"/>
      <c r="F11" s="2118"/>
      <c r="H11" s="2114"/>
      <c r="I11" s="2138"/>
      <c r="J11" s="2124"/>
      <c r="K11" s="2120"/>
      <c r="L11" s="2120"/>
    </row>
    <row r="12" spans="2:12">
      <c r="B12" s="2110"/>
      <c r="C12" s="1348" t="s">
        <v>4714</v>
      </c>
      <c r="D12" s="2129"/>
      <c r="E12" s="2120"/>
      <c r="F12" s="2120"/>
      <c r="H12" s="1349"/>
      <c r="I12" s="1350"/>
      <c r="J12" s="1350"/>
      <c r="K12" s="1351"/>
      <c r="L12" s="1352"/>
    </row>
    <row r="13" spans="2:12">
      <c r="B13" s="1353"/>
      <c r="C13" s="923"/>
      <c r="D13" s="923"/>
      <c r="E13" s="1353"/>
      <c r="F13" s="1353"/>
      <c r="H13" s="1354"/>
      <c r="I13" s="2106" t="s">
        <v>4713</v>
      </c>
      <c r="J13" s="2108" t="s">
        <v>4884</v>
      </c>
      <c r="K13" s="1342" t="s">
        <v>4704</v>
      </c>
      <c r="L13" s="1342" t="s">
        <v>4706</v>
      </c>
    </row>
    <row r="14" spans="2:12">
      <c r="B14" s="2132"/>
      <c r="C14" s="2106" t="s">
        <v>4715</v>
      </c>
      <c r="D14" s="2108" t="s">
        <v>4884</v>
      </c>
      <c r="E14" s="1342" t="s">
        <v>4704</v>
      </c>
      <c r="F14" s="1342" t="s">
        <v>4706</v>
      </c>
      <c r="H14" s="1355"/>
      <c r="I14" s="2131"/>
      <c r="J14" s="2109"/>
      <c r="K14" s="1343" t="s">
        <v>4708</v>
      </c>
      <c r="L14" s="1344" t="s">
        <v>4709</v>
      </c>
    </row>
    <row r="15" spans="2:12" ht="39" customHeight="1">
      <c r="B15" s="2133"/>
      <c r="C15" s="2107"/>
      <c r="D15" s="2109"/>
      <c r="E15" s="1344" t="s">
        <v>4708</v>
      </c>
      <c r="F15" s="1344" t="s">
        <v>4709</v>
      </c>
      <c r="H15" s="2134" t="s">
        <v>4885</v>
      </c>
      <c r="I15" s="1356" t="s">
        <v>4969</v>
      </c>
      <c r="J15" s="2115"/>
      <c r="K15" s="2118"/>
      <c r="L15" s="2118"/>
    </row>
    <row r="16" spans="2:12">
      <c r="B16" s="2112" t="s">
        <v>4717</v>
      </c>
      <c r="C16" s="2125" t="s">
        <v>6932</v>
      </c>
      <c r="D16" s="2127"/>
      <c r="E16" s="2118"/>
      <c r="F16" s="2118"/>
      <c r="H16" s="2135"/>
      <c r="I16" s="2099" t="s">
        <v>4716</v>
      </c>
      <c r="J16" s="2116"/>
      <c r="K16" s="2119"/>
      <c r="L16" s="2119"/>
    </row>
    <row r="17" spans="2:13" ht="36" customHeight="1">
      <c r="B17" s="2113"/>
      <c r="C17" s="2126"/>
      <c r="D17" s="2128"/>
      <c r="E17" s="2119"/>
      <c r="F17" s="2119"/>
      <c r="H17" s="2136"/>
      <c r="I17" s="2100"/>
      <c r="J17" s="2117"/>
      <c r="K17" s="2120"/>
      <c r="L17" s="2120"/>
    </row>
    <row r="18" spans="2:13">
      <c r="B18" s="2114"/>
      <c r="C18" s="1348" t="s">
        <v>4718</v>
      </c>
      <c r="D18" s="2129"/>
      <c r="E18" s="2120"/>
      <c r="F18" s="2120"/>
      <c r="H18" s="2112" t="s">
        <v>6933</v>
      </c>
      <c r="I18" s="1356" t="s">
        <v>4886</v>
      </c>
      <c r="J18" s="2130"/>
      <c r="K18" s="2101"/>
      <c r="L18" s="2101"/>
    </row>
    <row r="19" spans="2:13" ht="38.1" customHeight="1">
      <c r="B19" s="2112" t="s">
        <v>4719</v>
      </c>
      <c r="C19" s="1346" t="s">
        <v>4968</v>
      </c>
      <c r="D19" s="2127"/>
      <c r="E19" s="2118"/>
      <c r="F19" s="2118"/>
      <c r="H19" s="2114"/>
      <c r="I19" s="1345" t="s">
        <v>4887</v>
      </c>
      <c r="J19" s="2130"/>
      <c r="K19" s="2101"/>
      <c r="L19" s="2101"/>
    </row>
    <row r="20" spans="2:13">
      <c r="B20" s="2114"/>
      <c r="C20" s="1348" t="s">
        <v>4720</v>
      </c>
      <c r="D20" s="2129"/>
      <c r="E20" s="2120"/>
      <c r="F20" s="2120"/>
      <c r="H20" s="1349"/>
      <c r="I20" s="1350"/>
      <c r="J20" s="1350"/>
      <c r="K20" s="1351"/>
      <c r="L20" s="928"/>
    </row>
    <row r="21" spans="2:13">
      <c r="B21" s="1353"/>
      <c r="C21" s="923"/>
      <c r="D21" s="923"/>
      <c r="E21" s="1353"/>
      <c r="F21" s="1353"/>
      <c r="H21" s="1354"/>
      <c r="I21" s="2106" t="s">
        <v>4721</v>
      </c>
      <c r="J21" s="2108" t="s">
        <v>4884</v>
      </c>
      <c r="K21" s="1342" t="s">
        <v>4704</v>
      </c>
      <c r="L21" s="1342" t="s">
        <v>4706</v>
      </c>
    </row>
    <row r="22" spans="2:13">
      <c r="B22" s="2105"/>
      <c r="C22" s="2106" t="s">
        <v>4722</v>
      </c>
      <c r="D22" s="2108" t="s">
        <v>4884</v>
      </c>
      <c r="E22" s="1342" t="s">
        <v>4704</v>
      </c>
      <c r="F22" s="1357" t="s">
        <v>4706</v>
      </c>
      <c r="H22" s="1355"/>
      <c r="I22" s="2107"/>
      <c r="J22" s="2109"/>
      <c r="K22" s="1343" t="s">
        <v>4708</v>
      </c>
      <c r="L22" s="1344" t="s">
        <v>4709</v>
      </c>
    </row>
    <row r="23" spans="2:13" ht="19.5" customHeight="1">
      <c r="B23" s="2104"/>
      <c r="C23" s="2107"/>
      <c r="D23" s="2109"/>
      <c r="E23" s="1344" t="s">
        <v>4708</v>
      </c>
      <c r="F23" s="1358" t="s">
        <v>4709</v>
      </c>
      <c r="H23" s="2110" t="s">
        <v>4888</v>
      </c>
      <c r="I23" s="1341" t="s">
        <v>4922</v>
      </c>
      <c r="J23" s="2122"/>
      <c r="K23" s="2101"/>
      <c r="L23" s="2101"/>
    </row>
    <row r="24" spans="2:13" ht="39">
      <c r="B24" s="2112" t="s">
        <v>4723</v>
      </c>
      <c r="C24" s="1356" t="s">
        <v>6934</v>
      </c>
      <c r="D24" s="2115"/>
      <c r="E24" s="2118"/>
      <c r="F24" s="2118"/>
      <c r="H24" s="2110"/>
      <c r="I24" s="2099" t="s">
        <v>4890</v>
      </c>
      <c r="J24" s="2123"/>
      <c r="K24" s="2101"/>
      <c r="L24" s="2101"/>
    </row>
    <row r="25" spans="2:13" ht="39" customHeight="1">
      <c r="B25" s="2113"/>
      <c r="C25" s="2099" t="s">
        <v>4725</v>
      </c>
      <c r="D25" s="2116"/>
      <c r="E25" s="2119"/>
      <c r="F25" s="2119"/>
      <c r="H25" s="2110"/>
      <c r="I25" s="2100"/>
      <c r="J25" s="2124"/>
      <c r="K25" s="2101"/>
      <c r="L25" s="2101"/>
    </row>
    <row r="26" spans="2:13" ht="19.5" customHeight="1">
      <c r="B26" s="2113"/>
      <c r="C26" s="2099"/>
      <c r="D26" s="2116"/>
      <c r="E26" s="2119"/>
      <c r="F26" s="2119"/>
      <c r="H26" s="2112" t="s">
        <v>4889</v>
      </c>
      <c r="I26" s="1341" t="s">
        <v>4922</v>
      </c>
      <c r="J26" s="2121"/>
      <c r="K26" s="2101"/>
      <c r="L26" s="2101"/>
    </row>
    <row r="27" spans="2:13">
      <c r="B27" s="2113"/>
      <c r="C27" s="2099"/>
      <c r="D27" s="2116"/>
      <c r="E27" s="2119"/>
      <c r="F27" s="2119"/>
      <c r="H27" s="2114"/>
      <c r="I27" s="1345" t="s">
        <v>4724</v>
      </c>
      <c r="J27" s="2121"/>
      <c r="K27" s="2101"/>
      <c r="L27" s="2101"/>
    </row>
    <row r="28" spans="2:13">
      <c r="B28" s="2114"/>
      <c r="C28" s="2100"/>
      <c r="D28" s="2117"/>
      <c r="E28" s="2120"/>
      <c r="F28" s="2120"/>
      <c r="H28" s="2112" t="s">
        <v>4891</v>
      </c>
      <c r="I28" s="1341" t="s">
        <v>4922</v>
      </c>
      <c r="J28" s="2122"/>
      <c r="K28" s="2118"/>
      <c r="L28" s="2118"/>
    </row>
    <row r="29" spans="2:13">
      <c r="B29" s="1353"/>
      <c r="C29" s="928"/>
      <c r="D29" s="928"/>
      <c r="E29" s="1353"/>
      <c r="F29" s="1353"/>
      <c r="H29" s="2113"/>
      <c r="I29" s="2099" t="s">
        <v>4892</v>
      </c>
      <c r="J29" s="2123"/>
      <c r="K29" s="2119"/>
      <c r="L29" s="2119"/>
    </row>
    <row r="30" spans="2:13">
      <c r="B30" s="2105"/>
      <c r="C30" s="2106" t="s">
        <v>4726</v>
      </c>
      <c r="D30" s="2108" t="s">
        <v>4884</v>
      </c>
      <c r="E30" s="1342" t="s">
        <v>4704</v>
      </c>
      <c r="F30" s="1357" t="s">
        <v>4706</v>
      </c>
      <c r="H30" s="2113"/>
      <c r="I30" s="2099"/>
      <c r="J30" s="2123"/>
      <c r="K30" s="2119"/>
      <c r="L30" s="2119"/>
    </row>
    <row r="31" spans="2:13">
      <c r="B31" s="2104"/>
      <c r="C31" s="2107"/>
      <c r="D31" s="2109"/>
      <c r="E31" s="1344" t="s">
        <v>4708</v>
      </c>
      <c r="F31" s="1358" t="s">
        <v>4709</v>
      </c>
      <c r="H31" s="2114"/>
      <c r="I31" s="2100"/>
      <c r="J31" s="2124"/>
      <c r="K31" s="2120"/>
      <c r="L31" s="2120"/>
    </row>
    <row r="32" spans="2:13" ht="38.1" customHeight="1">
      <c r="B32" s="2110" t="s">
        <v>6935</v>
      </c>
      <c r="C32" s="1356" t="s">
        <v>4923</v>
      </c>
      <c r="D32" s="2111" t="s">
        <v>4946</v>
      </c>
      <c r="E32" s="2101"/>
      <c r="F32" s="2101"/>
      <c r="H32" s="2102" t="s">
        <v>6936</v>
      </c>
      <c r="I32" s="2102"/>
      <c r="J32" s="2102"/>
      <c r="K32" s="2102"/>
      <c r="L32" s="2102"/>
      <c r="M32" s="2102"/>
    </row>
    <row r="33" spans="2:13" ht="27.95" customHeight="1">
      <c r="B33" s="2110"/>
      <c r="C33" s="2103" t="s">
        <v>4944</v>
      </c>
      <c r="D33" s="2111"/>
      <c r="E33" s="2101"/>
      <c r="F33" s="2101"/>
      <c r="H33" s="2102"/>
      <c r="I33" s="2102"/>
      <c r="J33" s="2102"/>
      <c r="K33" s="2102"/>
      <c r="L33" s="2102"/>
      <c r="M33" s="2102"/>
    </row>
    <row r="34" spans="2:13" ht="27.95" customHeight="1">
      <c r="B34" s="2110"/>
      <c r="C34" s="2103"/>
      <c r="D34" s="2111"/>
      <c r="E34" s="2101"/>
      <c r="F34" s="2101"/>
      <c r="H34" s="2102"/>
      <c r="I34" s="2102"/>
      <c r="J34" s="2102"/>
      <c r="K34" s="2102"/>
      <c r="L34" s="2102"/>
      <c r="M34" s="2102"/>
    </row>
    <row r="35" spans="2:13" ht="27.95" customHeight="1">
      <c r="B35" s="2110"/>
      <c r="C35" s="2103"/>
      <c r="D35" s="2111"/>
      <c r="E35" s="2101"/>
      <c r="F35" s="2101"/>
      <c r="H35" s="2102"/>
      <c r="I35" s="2102"/>
      <c r="J35" s="2102"/>
      <c r="K35" s="2102"/>
      <c r="L35" s="2102"/>
      <c r="M35" s="2102"/>
    </row>
    <row r="36" spans="2:13" ht="121.5" customHeight="1">
      <c r="B36" s="2110"/>
      <c r="C36" s="2104"/>
      <c r="D36" s="2111"/>
      <c r="E36" s="2101"/>
      <c r="F36" s="2101"/>
      <c r="H36" s="2102"/>
      <c r="I36" s="2102"/>
      <c r="J36" s="2102"/>
      <c r="K36" s="2102"/>
      <c r="L36" s="2102"/>
      <c r="M36" s="2102"/>
    </row>
    <row r="37" spans="2:13" ht="18.75" customHeight="1">
      <c r="H37" s="928"/>
      <c r="I37" s="1350"/>
      <c r="J37" s="1350"/>
      <c r="K37" s="1351"/>
      <c r="L37" s="1351"/>
    </row>
    <row r="38" spans="2:13">
      <c r="H38" s="928"/>
      <c r="I38" s="1350"/>
      <c r="J38" s="1350"/>
      <c r="K38" s="1351"/>
      <c r="L38" s="1352"/>
    </row>
    <row r="39" spans="2:13">
      <c r="H39" s="1353"/>
      <c r="I39" s="928"/>
      <c r="J39" s="928"/>
      <c r="K39" s="1353"/>
      <c r="L39" s="1353"/>
    </row>
    <row r="40" spans="2:13">
      <c r="H40" s="928"/>
      <c r="I40" s="928"/>
      <c r="J40" s="928"/>
      <c r="K40" s="928"/>
      <c r="L40" s="928"/>
    </row>
    <row r="41" spans="2:13">
      <c r="H41" s="1349"/>
      <c r="I41" s="1350"/>
      <c r="J41" s="1350"/>
      <c r="K41" s="1351"/>
      <c r="L41" s="1351"/>
    </row>
    <row r="42" spans="2:13">
      <c r="H42" s="1349"/>
      <c r="I42" s="1350"/>
      <c r="J42" s="1350"/>
      <c r="K42" s="1351"/>
      <c r="L42" s="1352"/>
    </row>
    <row r="43" spans="2:13">
      <c r="H43" s="928"/>
      <c r="I43" s="1350"/>
      <c r="J43" s="1350"/>
      <c r="K43" s="928"/>
      <c r="L43" s="928"/>
    </row>
    <row r="44" spans="2:13">
      <c r="H44" s="928"/>
      <c r="I44" s="1350"/>
      <c r="J44" s="1350"/>
      <c r="K44" s="928"/>
      <c r="L44" s="928"/>
    </row>
    <row r="45" spans="2:13">
      <c r="H45" s="928"/>
      <c r="I45" s="928"/>
      <c r="J45" s="1350"/>
      <c r="K45" s="928"/>
      <c r="L45" s="928"/>
    </row>
    <row r="46" spans="2:13">
      <c r="H46" s="928"/>
      <c r="I46" s="928"/>
      <c r="J46" s="1350"/>
      <c r="K46" s="928"/>
      <c r="L46" s="928"/>
    </row>
    <row r="47" spans="2:13">
      <c r="H47" s="928"/>
      <c r="I47" s="1350"/>
      <c r="J47" s="1350"/>
      <c r="K47" s="928"/>
      <c r="L47" s="928"/>
    </row>
    <row r="48" spans="2:13">
      <c r="H48" s="928"/>
      <c r="I48" s="928"/>
      <c r="J48" s="1350"/>
      <c r="K48" s="928"/>
      <c r="L48" s="928"/>
    </row>
    <row r="49" spans="8:12">
      <c r="H49" s="928"/>
      <c r="I49" s="928"/>
      <c r="J49" s="1350"/>
      <c r="K49" s="928"/>
      <c r="L49" s="928"/>
    </row>
    <row r="50" spans="8:12">
      <c r="H50" s="1349"/>
      <c r="I50" s="1350"/>
      <c r="J50" s="1350"/>
      <c r="K50" s="1351"/>
      <c r="L50" s="928"/>
    </row>
    <row r="51" spans="8:12">
      <c r="H51" s="1349"/>
      <c r="I51" s="1350"/>
      <c r="J51" s="1350"/>
      <c r="K51" s="1351"/>
      <c r="L51" s="1351"/>
    </row>
    <row r="52" spans="8:12">
      <c r="H52" s="1349"/>
      <c r="I52" s="1350"/>
      <c r="J52" s="1350"/>
      <c r="K52" s="1351"/>
      <c r="L52" s="1352"/>
    </row>
    <row r="53" spans="8:12">
      <c r="H53" s="928"/>
      <c r="I53" s="928"/>
      <c r="J53" s="928"/>
      <c r="K53" s="928"/>
      <c r="L53" s="928"/>
    </row>
    <row r="54" spans="8:12">
      <c r="H54" s="928"/>
      <c r="I54" s="928"/>
      <c r="J54" s="928"/>
      <c r="K54" s="928"/>
      <c r="L54" s="928"/>
    </row>
    <row r="55" spans="8:12">
      <c r="H55" s="1353"/>
      <c r="I55" s="928"/>
      <c r="J55" s="928"/>
      <c r="K55" s="1353"/>
      <c r="L55" s="1353"/>
    </row>
    <row r="56" spans="8:12">
      <c r="H56" s="928"/>
      <c r="I56" s="1350"/>
      <c r="J56" s="1350"/>
      <c r="K56" s="928"/>
      <c r="L56" s="928"/>
    </row>
    <row r="57" spans="8:12">
      <c r="H57" s="928"/>
      <c r="I57" s="928"/>
      <c r="J57" s="1350"/>
      <c r="K57" s="928"/>
      <c r="L57" s="928"/>
    </row>
    <row r="58" spans="8:12">
      <c r="H58" s="928"/>
      <c r="I58" s="928"/>
      <c r="J58" s="1350"/>
      <c r="K58" s="928"/>
      <c r="L58" s="928"/>
    </row>
    <row r="59" spans="8:12">
      <c r="H59" s="1353"/>
      <c r="I59" s="928"/>
      <c r="J59" s="928"/>
      <c r="K59" s="1353"/>
      <c r="L59" s="1353"/>
    </row>
    <row r="60" spans="8:12">
      <c r="H60" s="1353"/>
      <c r="I60" s="928"/>
      <c r="J60" s="928"/>
      <c r="K60" s="928"/>
      <c r="L60" s="1353"/>
    </row>
    <row r="61" spans="8:12">
      <c r="H61" s="1353"/>
      <c r="I61" s="928"/>
      <c r="J61" s="928"/>
      <c r="K61" s="928"/>
      <c r="L61" s="1353"/>
    </row>
    <row r="62" spans="8:12">
      <c r="I62" s="928"/>
      <c r="J62" s="1353"/>
      <c r="K62" s="1353"/>
      <c r="L62" s="1349"/>
    </row>
    <row r="63" spans="8:12">
      <c r="H63" s="1349"/>
      <c r="I63" s="1349"/>
      <c r="J63" s="1349"/>
      <c r="K63" s="1339"/>
      <c r="L63" s="1349"/>
    </row>
    <row r="64" spans="8:12">
      <c r="H64" s="1349"/>
      <c r="I64" s="1349"/>
      <c r="J64" s="1349"/>
      <c r="K64" s="1339"/>
      <c r="L64" s="1349"/>
    </row>
    <row r="65" spans="8:12">
      <c r="H65" s="1349"/>
      <c r="I65" s="1349"/>
      <c r="J65" s="1349"/>
      <c r="K65" s="1339"/>
      <c r="L65" s="1349"/>
    </row>
    <row r="66" spans="8:12">
      <c r="H66" s="1349"/>
      <c r="I66" s="1349"/>
      <c r="J66" s="1349"/>
      <c r="K66" s="1339"/>
      <c r="L66" s="1349"/>
    </row>
  </sheetData>
  <sheetProtection selectLockedCells="1"/>
  <mergeCells count="79">
    <mergeCell ref="J2:L2"/>
    <mergeCell ref="J3:L3"/>
    <mergeCell ref="B4:L4"/>
    <mergeCell ref="J5:L5"/>
    <mergeCell ref="B7:B8"/>
    <mergeCell ref="C7:C8"/>
    <mergeCell ref="D7:D8"/>
    <mergeCell ref="H7:H8"/>
    <mergeCell ref="I7:I8"/>
    <mergeCell ref="J7:J8"/>
    <mergeCell ref="K9:K11"/>
    <mergeCell ref="L9:L11"/>
    <mergeCell ref="I10:I11"/>
    <mergeCell ref="B11:B12"/>
    <mergeCell ref="D11:D12"/>
    <mergeCell ref="E11:E12"/>
    <mergeCell ref="F11:F12"/>
    <mergeCell ref="B9:B10"/>
    <mergeCell ref="D9:D10"/>
    <mergeCell ref="E9:E10"/>
    <mergeCell ref="F9:F10"/>
    <mergeCell ref="H9:H11"/>
    <mergeCell ref="J9:J11"/>
    <mergeCell ref="I13:I14"/>
    <mergeCell ref="J13:J14"/>
    <mergeCell ref="B14:B15"/>
    <mergeCell ref="C14:C15"/>
    <mergeCell ref="D14:D15"/>
    <mergeCell ref="H15:H17"/>
    <mergeCell ref="J15:J17"/>
    <mergeCell ref="K15:K17"/>
    <mergeCell ref="L15:L17"/>
    <mergeCell ref="B16:B18"/>
    <mergeCell ref="C16:C17"/>
    <mergeCell ref="D16:D18"/>
    <mergeCell ref="E16:E18"/>
    <mergeCell ref="F16:F18"/>
    <mergeCell ref="I16:I17"/>
    <mergeCell ref="H18:H19"/>
    <mergeCell ref="J18:J19"/>
    <mergeCell ref="K18:K19"/>
    <mergeCell ref="L18:L19"/>
    <mergeCell ref="B19:B20"/>
    <mergeCell ref="D19:D20"/>
    <mergeCell ref="E19:E20"/>
    <mergeCell ref="F19:F20"/>
    <mergeCell ref="I21:I22"/>
    <mergeCell ref="J21:J22"/>
    <mergeCell ref="B22:B23"/>
    <mergeCell ref="C22:C23"/>
    <mergeCell ref="D22:D23"/>
    <mergeCell ref="H23:H25"/>
    <mergeCell ref="J23:J25"/>
    <mergeCell ref="K23:K25"/>
    <mergeCell ref="L23:L25"/>
    <mergeCell ref="B24:B28"/>
    <mergeCell ref="D24:D28"/>
    <mergeCell ref="E24:E28"/>
    <mergeCell ref="F24:F28"/>
    <mergeCell ref="I24:I25"/>
    <mergeCell ref="C25:C28"/>
    <mergeCell ref="H26:H27"/>
    <mergeCell ref="J26:J27"/>
    <mergeCell ref="K26:K27"/>
    <mergeCell ref="L26:L27"/>
    <mergeCell ref="H28:H31"/>
    <mergeCell ref="J28:J31"/>
    <mergeCell ref="K28:K31"/>
    <mergeCell ref="L28:L31"/>
    <mergeCell ref="I29:I31"/>
    <mergeCell ref="F32:F36"/>
    <mergeCell ref="H32:M36"/>
    <mergeCell ref="C33:C36"/>
    <mergeCell ref="B30:B31"/>
    <mergeCell ref="C30:C31"/>
    <mergeCell ref="D30:D31"/>
    <mergeCell ref="B32:B36"/>
    <mergeCell ref="D32:D36"/>
    <mergeCell ref="E32:E36"/>
  </mergeCells>
  <phoneticPr fontId="5"/>
  <printOptions horizontalCentered="1"/>
  <pageMargins left="0.59055118110236227" right="0.31496062992125984" top="0.74803149606299213" bottom="0.74803149606299213" header="0.31496062992125984" footer="0.31496062992125984"/>
  <pageSetup paperSize="9" scale="54" fitToWidth="0" orientation="landscape" r:id="rId1"/>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49505" r:id="rId4" name="Check Box 1">
              <controlPr defaultSize="0" autoFill="0" autoLine="0" autoPict="0">
                <anchor moveWithCells="1">
                  <from>
                    <xdr:col>3</xdr:col>
                    <xdr:colOff>400050</xdr:colOff>
                    <xdr:row>7</xdr:row>
                    <xdr:rowOff>247650</xdr:rowOff>
                  </from>
                  <to>
                    <xdr:col>3</xdr:col>
                    <xdr:colOff>647700</xdr:colOff>
                    <xdr:row>10</xdr:row>
                    <xdr:rowOff>9525</xdr:rowOff>
                  </to>
                </anchor>
              </controlPr>
            </control>
          </mc:Choice>
        </mc:AlternateContent>
        <mc:AlternateContent xmlns:mc="http://schemas.openxmlformats.org/markup-compatibility/2006">
          <mc:Choice Requires="x14">
            <control shapeId="149506" r:id="rId5" name="Check Box 2">
              <controlPr defaultSize="0" autoFill="0" autoLine="0" autoPict="0">
                <anchor moveWithCells="1">
                  <from>
                    <xdr:col>5</xdr:col>
                    <xdr:colOff>400050</xdr:colOff>
                    <xdr:row>8</xdr:row>
                    <xdr:rowOff>0</xdr:rowOff>
                  </from>
                  <to>
                    <xdr:col>5</xdr:col>
                    <xdr:colOff>647700</xdr:colOff>
                    <xdr:row>10</xdr:row>
                    <xdr:rowOff>0</xdr:rowOff>
                  </to>
                </anchor>
              </controlPr>
            </control>
          </mc:Choice>
        </mc:AlternateContent>
        <mc:AlternateContent xmlns:mc="http://schemas.openxmlformats.org/markup-compatibility/2006">
          <mc:Choice Requires="x14">
            <control shapeId="149507" r:id="rId6" name="Check Box 3">
              <controlPr defaultSize="0" autoFill="0" autoLine="0" autoPict="0">
                <anchor moveWithCells="1">
                  <from>
                    <xdr:col>4</xdr:col>
                    <xdr:colOff>390525</xdr:colOff>
                    <xdr:row>8</xdr:row>
                    <xdr:rowOff>0</xdr:rowOff>
                  </from>
                  <to>
                    <xdr:col>4</xdr:col>
                    <xdr:colOff>647700</xdr:colOff>
                    <xdr:row>10</xdr:row>
                    <xdr:rowOff>0</xdr:rowOff>
                  </to>
                </anchor>
              </controlPr>
            </control>
          </mc:Choice>
        </mc:AlternateContent>
        <mc:AlternateContent xmlns:mc="http://schemas.openxmlformats.org/markup-compatibility/2006">
          <mc:Choice Requires="x14">
            <control shapeId="149508" r:id="rId7" name="Check Box 4">
              <controlPr defaultSize="0" autoFill="0" autoLine="0" autoPict="0">
                <anchor moveWithCells="1">
                  <from>
                    <xdr:col>3</xdr:col>
                    <xdr:colOff>409575</xdr:colOff>
                    <xdr:row>9</xdr:row>
                    <xdr:rowOff>238125</xdr:rowOff>
                  </from>
                  <to>
                    <xdr:col>3</xdr:col>
                    <xdr:colOff>657225</xdr:colOff>
                    <xdr:row>11</xdr:row>
                    <xdr:rowOff>228600</xdr:rowOff>
                  </to>
                </anchor>
              </controlPr>
            </control>
          </mc:Choice>
        </mc:AlternateContent>
        <mc:AlternateContent xmlns:mc="http://schemas.openxmlformats.org/markup-compatibility/2006">
          <mc:Choice Requires="x14">
            <control shapeId="149509" r:id="rId8" name="Check Box 5">
              <controlPr defaultSize="0" autoFill="0" autoLine="0" autoPict="0">
                <anchor moveWithCells="1">
                  <from>
                    <xdr:col>5</xdr:col>
                    <xdr:colOff>409575</xdr:colOff>
                    <xdr:row>9</xdr:row>
                    <xdr:rowOff>238125</xdr:rowOff>
                  </from>
                  <to>
                    <xdr:col>5</xdr:col>
                    <xdr:colOff>657225</xdr:colOff>
                    <xdr:row>11</xdr:row>
                    <xdr:rowOff>219075</xdr:rowOff>
                  </to>
                </anchor>
              </controlPr>
            </control>
          </mc:Choice>
        </mc:AlternateContent>
        <mc:AlternateContent xmlns:mc="http://schemas.openxmlformats.org/markup-compatibility/2006">
          <mc:Choice Requires="x14">
            <control shapeId="149510" r:id="rId9" name="Check Box 6">
              <controlPr defaultSize="0" autoFill="0" autoLine="0" autoPict="0">
                <anchor moveWithCells="1">
                  <from>
                    <xdr:col>4</xdr:col>
                    <xdr:colOff>400050</xdr:colOff>
                    <xdr:row>9</xdr:row>
                    <xdr:rowOff>238125</xdr:rowOff>
                  </from>
                  <to>
                    <xdr:col>4</xdr:col>
                    <xdr:colOff>657225</xdr:colOff>
                    <xdr:row>11</xdr:row>
                    <xdr:rowOff>219075</xdr:rowOff>
                  </to>
                </anchor>
              </controlPr>
            </control>
          </mc:Choice>
        </mc:AlternateContent>
        <mc:AlternateContent xmlns:mc="http://schemas.openxmlformats.org/markup-compatibility/2006">
          <mc:Choice Requires="x14">
            <control shapeId="149511" r:id="rId10" name="Check Box 7">
              <controlPr defaultSize="0" autoFill="0" autoLine="0" autoPict="0">
                <anchor moveWithCells="1">
                  <from>
                    <xdr:col>3</xdr:col>
                    <xdr:colOff>409575</xdr:colOff>
                    <xdr:row>15</xdr:row>
                    <xdr:rowOff>114300</xdr:rowOff>
                  </from>
                  <to>
                    <xdr:col>3</xdr:col>
                    <xdr:colOff>657225</xdr:colOff>
                    <xdr:row>16</xdr:row>
                    <xdr:rowOff>352425</xdr:rowOff>
                  </to>
                </anchor>
              </controlPr>
            </control>
          </mc:Choice>
        </mc:AlternateContent>
        <mc:AlternateContent xmlns:mc="http://schemas.openxmlformats.org/markup-compatibility/2006">
          <mc:Choice Requires="x14">
            <control shapeId="149512" r:id="rId11" name="Check Box 8">
              <controlPr defaultSize="0" autoFill="0" autoLine="0" autoPict="0">
                <anchor moveWithCells="1">
                  <from>
                    <xdr:col>5</xdr:col>
                    <xdr:colOff>409575</xdr:colOff>
                    <xdr:row>15</xdr:row>
                    <xdr:rowOff>114300</xdr:rowOff>
                  </from>
                  <to>
                    <xdr:col>5</xdr:col>
                    <xdr:colOff>657225</xdr:colOff>
                    <xdr:row>16</xdr:row>
                    <xdr:rowOff>342900</xdr:rowOff>
                  </to>
                </anchor>
              </controlPr>
            </control>
          </mc:Choice>
        </mc:AlternateContent>
        <mc:AlternateContent xmlns:mc="http://schemas.openxmlformats.org/markup-compatibility/2006">
          <mc:Choice Requires="x14">
            <control shapeId="149513" r:id="rId12" name="Check Box 9">
              <controlPr defaultSize="0" autoFill="0" autoLine="0" autoPict="0">
                <anchor moveWithCells="1">
                  <from>
                    <xdr:col>4</xdr:col>
                    <xdr:colOff>400050</xdr:colOff>
                    <xdr:row>15</xdr:row>
                    <xdr:rowOff>114300</xdr:rowOff>
                  </from>
                  <to>
                    <xdr:col>4</xdr:col>
                    <xdr:colOff>657225</xdr:colOff>
                    <xdr:row>16</xdr:row>
                    <xdr:rowOff>342900</xdr:rowOff>
                  </to>
                </anchor>
              </controlPr>
            </control>
          </mc:Choice>
        </mc:AlternateContent>
        <mc:AlternateContent xmlns:mc="http://schemas.openxmlformats.org/markup-compatibility/2006">
          <mc:Choice Requires="x14">
            <control shapeId="149514" r:id="rId13" name="Check Box 10">
              <controlPr defaultSize="0" autoFill="0" autoLine="0" autoPict="0">
                <anchor moveWithCells="1">
                  <from>
                    <xdr:col>3</xdr:col>
                    <xdr:colOff>409575</xdr:colOff>
                    <xdr:row>18</xdr:row>
                    <xdr:rowOff>142875</xdr:rowOff>
                  </from>
                  <to>
                    <xdr:col>3</xdr:col>
                    <xdr:colOff>657225</xdr:colOff>
                    <xdr:row>19</xdr:row>
                    <xdr:rowOff>142875</xdr:rowOff>
                  </to>
                </anchor>
              </controlPr>
            </control>
          </mc:Choice>
        </mc:AlternateContent>
        <mc:AlternateContent xmlns:mc="http://schemas.openxmlformats.org/markup-compatibility/2006">
          <mc:Choice Requires="x14">
            <control shapeId="149515" r:id="rId14" name="Check Box 11">
              <controlPr defaultSize="0" autoFill="0" autoLine="0" autoPict="0">
                <anchor moveWithCells="1">
                  <from>
                    <xdr:col>5</xdr:col>
                    <xdr:colOff>409575</xdr:colOff>
                    <xdr:row>18</xdr:row>
                    <xdr:rowOff>142875</xdr:rowOff>
                  </from>
                  <to>
                    <xdr:col>5</xdr:col>
                    <xdr:colOff>657225</xdr:colOff>
                    <xdr:row>19</xdr:row>
                    <xdr:rowOff>142875</xdr:rowOff>
                  </to>
                </anchor>
              </controlPr>
            </control>
          </mc:Choice>
        </mc:AlternateContent>
        <mc:AlternateContent xmlns:mc="http://schemas.openxmlformats.org/markup-compatibility/2006">
          <mc:Choice Requires="x14">
            <control shapeId="149516" r:id="rId15" name="Check Box 12">
              <controlPr defaultSize="0" autoFill="0" autoLine="0" autoPict="0">
                <anchor moveWithCells="1">
                  <from>
                    <xdr:col>4</xdr:col>
                    <xdr:colOff>400050</xdr:colOff>
                    <xdr:row>18</xdr:row>
                    <xdr:rowOff>142875</xdr:rowOff>
                  </from>
                  <to>
                    <xdr:col>4</xdr:col>
                    <xdr:colOff>657225</xdr:colOff>
                    <xdr:row>19</xdr:row>
                    <xdr:rowOff>142875</xdr:rowOff>
                  </to>
                </anchor>
              </controlPr>
            </control>
          </mc:Choice>
        </mc:AlternateContent>
        <mc:AlternateContent xmlns:mc="http://schemas.openxmlformats.org/markup-compatibility/2006">
          <mc:Choice Requires="x14">
            <control shapeId="149517" r:id="rId16" name="Check Box 13">
              <controlPr defaultSize="0" autoFill="0" autoLine="0" autoPict="0">
                <anchor moveWithCells="1">
                  <from>
                    <xdr:col>3</xdr:col>
                    <xdr:colOff>381000</xdr:colOff>
                    <xdr:row>24</xdr:row>
                    <xdr:rowOff>228600</xdr:rowOff>
                  </from>
                  <to>
                    <xdr:col>3</xdr:col>
                    <xdr:colOff>628650</xdr:colOff>
                    <xdr:row>25</xdr:row>
                    <xdr:rowOff>238125</xdr:rowOff>
                  </to>
                </anchor>
              </controlPr>
            </control>
          </mc:Choice>
        </mc:AlternateContent>
        <mc:AlternateContent xmlns:mc="http://schemas.openxmlformats.org/markup-compatibility/2006">
          <mc:Choice Requires="x14">
            <control shapeId="149518" r:id="rId17" name="Check Box 14">
              <controlPr defaultSize="0" autoFill="0" autoLine="0" autoPict="0">
                <anchor moveWithCells="1">
                  <from>
                    <xdr:col>5</xdr:col>
                    <xdr:colOff>428625</xdr:colOff>
                    <xdr:row>24</xdr:row>
                    <xdr:rowOff>228600</xdr:rowOff>
                  </from>
                  <to>
                    <xdr:col>5</xdr:col>
                    <xdr:colOff>676275</xdr:colOff>
                    <xdr:row>25</xdr:row>
                    <xdr:rowOff>219075</xdr:rowOff>
                  </to>
                </anchor>
              </controlPr>
            </control>
          </mc:Choice>
        </mc:AlternateContent>
        <mc:AlternateContent xmlns:mc="http://schemas.openxmlformats.org/markup-compatibility/2006">
          <mc:Choice Requires="x14">
            <control shapeId="149519" r:id="rId18" name="Check Box 15">
              <controlPr defaultSize="0" autoFill="0" autoLine="0" autoPict="0">
                <anchor moveWithCells="1">
                  <from>
                    <xdr:col>4</xdr:col>
                    <xdr:colOff>400050</xdr:colOff>
                    <xdr:row>24</xdr:row>
                    <xdr:rowOff>228600</xdr:rowOff>
                  </from>
                  <to>
                    <xdr:col>4</xdr:col>
                    <xdr:colOff>657225</xdr:colOff>
                    <xdr:row>25</xdr:row>
                    <xdr:rowOff>219075</xdr:rowOff>
                  </to>
                </anchor>
              </controlPr>
            </control>
          </mc:Choice>
        </mc:AlternateContent>
        <mc:AlternateContent xmlns:mc="http://schemas.openxmlformats.org/markup-compatibility/2006">
          <mc:Choice Requires="x14">
            <control shapeId="149520" r:id="rId19" name="Check Box 16">
              <controlPr defaultSize="0" autoFill="0" autoLine="0" autoPict="0">
                <anchor moveWithCells="1">
                  <from>
                    <xdr:col>3</xdr:col>
                    <xdr:colOff>419100</xdr:colOff>
                    <xdr:row>32</xdr:row>
                    <xdr:rowOff>133350</xdr:rowOff>
                  </from>
                  <to>
                    <xdr:col>3</xdr:col>
                    <xdr:colOff>666750</xdr:colOff>
                    <xdr:row>33</xdr:row>
                    <xdr:rowOff>257175</xdr:rowOff>
                  </to>
                </anchor>
              </controlPr>
            </control>
          </mc:Choice>
        </mc:AlternateContent>
        <mc:AlternateContent xmlns:mc="http://schemas.openxmlformats.org/markup-compatibility/2006">
          <mc:Choice Requires="x14">
            <control shapeId="149521" r:id="rId20" name="Check Box 17">
              <controlPr defaultSize="0" autoFill="0" autoLine="0" autoPict="0">
                <anchor moveWithCells="1">
                  <from>
                    <xdr:col>5</xdr:col>
                    <xdr:colOff>419100</xdr:colOff>
                    <xdr:row>32</xdr:row>
                    <xdr:rowOff>133350</xdr:rowOff>
                  </from>
                  <to>
                    <xdr:col>5</xdr:col>
                    <xdr:colOff>666750</xdr:colOff>
                    <xdr:row>33</xdr:row>
                    <xdr:rowOff>257175</xdr:rowOff>
                  </to>
                </anchor>
              </controlPr>
            </control>
          </mc:Choice>
        </mc:AlternateContent>
        <mc:AlternateContent xmlns:mc="http://schemas.openxmlformats.org/markup-compatibility/2006">
          <mc:Choice Requires="x14">
            <control shapeId="149522" r:id="rId21" name="Check Box 18">
              <controlPr defaultSize="0" autoFill="0" autoLine="0" autoPict="0">
                <anchor moveWithCells="1">
                  <from>
                    <xdr:col>4</xdr:col>
                    <xdr:colOff>409575</xdr:colOff>
                    <xdr:row>32</xdr:row>
                    <xdr:rowOff>133350</xdr:rowOff>
                  </from>
                  <to>
                    <xdr:col>4</xdr:col>
                    <xdr:colOff>666750</xdr:colOff>
                    <xdr:row>33</xdr:row>
                    <xdr:rowOff>257175</xdr:rowOff>
                  </to>
                </anchor>
              </controlPr>
            </control>
          </mc:Choice>
        </mc:AlternateContent>
        <mc:AlternateContent xmlns:mc="http://schemas.openxmlformats.org/markup-compatibility/2006">
          <mc:Choice Requires="x14">
            <control shapeId="149523" r:id="rId22" name="Check Box 19">
              <controlPr defaultSize="0" autoFill="0" autoLine="0" autoPict="0">
                <anchor moveWithCells="1">
                  <from>
                    <xdr:col>9</xdr:col>
                    <xdr:colOff>390525</xdr:colOff>
                    <xdr:row>14</xdr:row>
                    <xdr:rowOff>247650</xdr:rowOff>
                  </from>
                  <to>
                    <xdr:col>9</xdr:col>
                    <xdr:colOff>638175</xdr:colOff>
                    <xdr:row>15</xdr:row>
                    <xdr:rowOff>238125</xdr:rowOff>
                  </to>
                </anchor>
              </controlPr>
            </control>
          </mc:Choice>
        </mc:AlternateContent>
        <mc:AlternateContent xmlns:mc="http://schemas.openxmlformats.org/markup-compatibility/2006">
          <mc:Choice Requires="x14">
            <control shapeId="149524" r:id="rId23" name="Check Box 20">
              <controlPr defaultSize="0" autoFill="0" autoLine="0" autoPict="0">
                <anchor moveWithCells="1">
                  <from>
                    <xdr:col>11</xdr:col>
                    <xdr:colOff>409575</xdr:colOff>
                    <xdr:row>14</xdr:row>
                    <xdr:rowOff>247650</xdr:rowOff>
                  </from>
                  <to>
                    <xdr:col>11</xdr:col>
                    <xdr:colOff>657225</xdr:colOff>
                    <xdr:row>15</xdr:row>
                    <xdr:rowOff>238125</xdr:rowOff>
                  </to>
                </anchor>
              </controlPr>
            </control>
          </mc:Choice>
        </mc:AlternateContent>
        <mc:AlternateContent xmlns:mc="http://schemas.openxmlformats.org/markup-compatibility/2006">
          <mc:Choice Requires="x14">
            <control shapeId="149525" r:id="rId24" name="Check Box 21">
              <controlPr defaultSize="0" autoFill="0" autoLine="0" autoPict="0">
                <anchor moveWithCells="1">
                  <from>
                    <xdr:col>10</xdr:col>
                    <xdr:colOff>390525</xdr:colOff>
                    <xdr:row>14</xdr:row>
                    <xdr:rowOff>247650</xdr:rowOff>
                  </from>
                  <to>
                    <xdr:col>10</xdr:col>
                    <xdr:colOff>647700</xdr:colOff>
                    <xdr:row>15</xdr:row>
                    <xdr:rowOff>238125</xdr:rowOff>
                  </to>
                </anchor>
              </controlPr>
            </control>
          </mc:Choice>
        </mc:AlternateContent>
        <mc:AlternateContent xmlns:mc="http://schemas.openxmlformats.org/markup-compatibility/2006">
          <mc:Choice Requires="x14">
            <control shapeId="149526" r:id="rId25" name="Check Box 22">
              <controlPr defaultSize="0" autoFill="0" autoLine="0" autoPict="0">
                <anchor moveWithCells="1">
                  <from>
                    <xdr:col>11</xdr:col>
                    <xdr:colOff>419100</xdr:colOff>
                    <xdr:row>8</xdr:row>
                    <xdr:rowOff>342900</xdr:rowOff>
                  </from>
                  <to>
                    <xdr:col>11</xdr:col>
                    <xdr:colOff>666750</xdr:colOff>
                    <xdr:row>10</xdr:row>
                    <xdr:rowOff>133350</xdr:rowOff>
                  </to>
                </anchor>
              </controlPr>
            </control>
          </mc:Choice>
        </mc:AlternateContent>
        <mc:AlternateContent xmlns:mc="http://schemas.openxmlformats.org/markup-compatibility/2006">
          <mc:Choice Requires="x14">
            <control shapeId="149527" r:id="rId26" name="Check Box 23">
              <controlPr defaultSize="0" autoFill="0" autoLine="0" autoPict="0">
                <anchor moveWithCells="1">
                  <from>
                    <xdr:col>10</xdr:col>
                    <xdr:colOff>400050</xdr:colOff>
                    <xdr:row>8</xdr:row>
                    <xdr:rowOff>342900</xdr:rowOff>
                  </from>
                  <to>
                    <xdr:col>10</xdr:col>
                    <xdr:colOff>657225</xdr:colOff>
                    <xdr:row>10</xdr:row>
                    <xdr:rowOff>133350</xdr:rowOff>
                  </to>
                </anchor>
              </controlPr>
            </control>
          </mc:Choice>
        </mc:AlternateContent>
        <mc:AlternateContent xmlns:mc="http://schemas.openxmlformats.org/markup-compatibility/2006">
          <mc:Choice Requires="x14">
            <control shapeId="149528" r:id="rId27" name="Check Box 24">
              <controlPr defaultSize="0" autoFill="0" autoLine="0" autoPict="0">
                <anchor moveWithCells="1">
                  <from>
                    <xdr:col>9</xdr:col>
                    <xdr:colOff>381000</xdr:colOff>
                    <xdr:row>17</xdr:row>
                    <xdr:rowOff>104775</xdr:rowOff>
                  </from>
                  <to>
                    <xdr:col>9</xdr:col>
                    <xdr:colOff>628650</xdr:colOff>
                    <xdr:row>18</xdr:row>
                    <xdr:rowOff>333375</xdr:rowOff>
                  </to>
                </anchor>
              </controlPr>
            </control>
          </mc:Choice>
        </mc:AlternateContent>
        <mc:AlternateContent xmlns:mc="http://schemas.openxmlformats.org/markup-compatibility/2006">
          <mc:Choice Requires="x14">
            <control shapeId="149529" r:id="rId28" name="Check Box 25">
              <controlPr defaultSize="0" autoFill="0" autoLine="0" autoPict="0">
                <anchor moveWithCells="1">
                  <from>
                    <xdr:col>11</xdr:col>
                    <xdr:colOff>400050</xdr:colOff>
                    <xdr:row>17</xdr:row>
                    <xdr:rowOff>104775</xdr:rowOff>
                  </from>
                  <to>
                    <xdr:col>11</xdr:col>
                    <xdr:colOff>647700</xdr:colOff>
                    <xdr:row>18</xdr:row>
                    <xdr:rowOff>333375</xdr:rowOff>
                  </to>
                </anchor>
              </controlPr>
            </control>
          </mc:Choice>
        </mc:AlternateContent>
        <mc:AlternateContent xmlns:mc="http://schemas.openxmlformats.org/markup-compatibility/2006">
          <mc:Choice Requires="x14">
            <control shapeId="149530" r:id="rId29" name="Check Box 26">
              <controlPr defaultSize="0" autoFill="0" autoLine="0" autoPict="0">
                <anchor moveWithCells="1">
                  <from>
                    <xdr:col>10</xdr:col>
                    <xdr:colOff>381000</xdr:colOff>
                    <xdr:row>17</xdr:row>
                    <xdr:rowOff>104775</xdr:rowOff>
                  </from>
                  <to>
                    <xdr:col>10</xdr:col>
                    <xdr:colOff>638175</xdr:colOff>
                    <xdr:row>18</xdr:row>
                    <xdr:rowOff>333375</xdr:rowOff>
                  </to>
                </anchor>
              </controlPr>
            </control>
          </mc:Choice>
        </mc:AlternateContent>
        <mc:AlternateContent xmlns:mc="http://schemas.openxmlformats.org/markup-compatibility/2006">
          <mc:Choice Requires="x14">
            <control shapeId="149531" r:id="rId30" name="Check Box 27">
              <controlPr defaultSize="0" autoFill="0" autoLine="0" autoPict="0">
                <anchor moveWithCells="1">
                  <from>
                    <xdr:col>11</xdr:col>
                    <xdr:colOff>409575</xdr:colOff>
                    <xdr:row>27</xdr:row>
                    <xdr:rowOff>190500</xdr:rowOff>
                  </from>
                  <to>
                    <xdr:col>11</xdr:col>
                    <xdr:colOff>657225</xdr:colOff>
                    <xdr:row>29</xdr:row>
                    <xdr:rowOff>171450</xdr:rowOff>
                  </to>
                </anchor>
              </controlPr>
            </control>
          </mc:Choice>
        </mc:AlternateContent>
        <mc:AlternateContent xmlns:mc="http://schemas.openxmlformats.org/markup-compatibility/2006">
          <mc:Choice Requires="x14">
            <control shapeId="149532" r:id="rId31" name="Check Box 28">
              <controlPr defaultSize="0" autoFill="0" autoLine="0" autoPict="0">
                <anchor moveWithCells="1">
                  <from>
                    <xdr:col>10</xdr:col>
                    <xdr:colOff>390525</xdr:colOff>
                    <xdr:row>27</xdr:row>
                    <xdr:rowOff>200025</xdr:rowOff>
                  </from>
                  <to>
                    <xdr:col>10</xdr:col>
                    <xdr:colOff>647700</xdr:colOff>
                    <xdr:row>29</xdr:row>
                    <xdr:rowOff>180975</xdr:rowOff>
                  </to>
                </anchor>
              </controlPr>
            </control>
          </mc:Choice>
        </mc:AlternateContent>
        <mc:AlternateContent xmlns:mc="http://schemas.openxmlformats.org/markup-compatibility/2006">
          <mc:Choice Requires="x14">
            <control shapeId="149533" r:id="rId32" name="Check Box 29">
              <controlPr defaultSize="0" autoFill="0" autoLine="0" autoPict="0">
                <anchor moveWithCells="1">
                  <from>
                    <xdr:col>11</xdr:col>
                    <xdr:colOff>419100</xdr:colOff>
                    <xdr:row>22</xdr:row>
                    <xdr:rowOff>133350</xdr:rowOff>
                  </from>
                  <to>
                    <xdr:col>11</xdr:col>
                    <xdr:colOff>676275</xdr:colOff>
                    <xdr:row>23</xdr:row>
                    <xdr:rowOff>361950</xdr:rowOff>
                  </to>
                </anchor>
              </controlPr>
            </control>
          </mc:Choice>
        </mc:AlternateContent>
        <mc:AlternateContent xmlns:mc="http://schemas.openxmlformats.org/markup-compatibility/2006">
          <mc:Choice Requires="x14">
            <control shapeId="149534" r:id="rId33" name="Check Box 30">
              <controlPr defaultSize="0" autoFill="0" autoLine="0" autoPict="0">
                <anchor moveWithCells="1">
                  <from>
                    <xdr:col>10</xdr:col>
                    <xdr:colOff>400050</xdr:colOff>
                    <xdr:row>22</xdr:row>
                    <xdr:rowOff>133350</xdr:rowOff>
                  </from>
                  <to>
                    <xdr:col>10</xdr:col>
                    <xdr:colOff>657225</xdr:colOff>
                    <xdr:row>23</xdr:row>
                    <xdr:rowOff>361950</xdr:rowOff>
                  </to>
                </anchor>
              </controlPr>
            </control>
          </mc:Choice>
        </mc:AlternateContent>
        <mc:AlternateContent xmlns:mc="http://schemas.openxmlformats.org/markup-compatibility/2006">
          <mc:Choice Requires="x14">
            <control shapeId="149535" r:id="rId34" name="Check Box 31">
              <controlPr defaultSize="0" autoFill="0" autoLine="0" autoPict="0">
                <anchor moveWithCells="1">
                  <from>
                    <xdr:col>11</xdr:col>
                    <xdr:colOff>419100</xdr:colOff>
                    <xdr:row>25</xdr:row>
                    <xdr:rowOff>19050</xdr:rowOff>
                  </from>
                  <to>
                    <xdr:col>11</xdr:col>
                    <xdr:colOff>676275</xdr:colOff>
                    <xdr:row>26</xdr:row>
                    <xdr:rowOff>238125</xdr:rowOff>
                  </to>
                </anchor>
              </controlPr>
            </control>
          </mc:Choice>
        </mc:AlternateContent>
        <mc:AlternateContent xmlns:mc="http://schemas.openxmlformats.org/markup-compatibility/2006">
          <mc:Choice Requires="x14">
            <control shapeId="149536" r:id="rId35" name="Check Box 32">
              <controlPr defaultSize="0" autoFill="0" autoLine="0" autoPict="0">
                <anchor moveWithCells="1">
                  <from>
                    <xdr:col>10</xdr:col>
                    <xdr:colOff>400050</xdr:colOff>
                    <xdr:row>25</xdr:row>
                    <xdr:rowOff>19050</xdr:rowOff>
                  </from>
                  <to>
                    <xdr:col>10</xdr:col>
                    <xdr:colOff>657225</xdr:colOff>
                    <xdr:row>26</xdr:row>
                    <xdr:rowOff>238125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946AB-2EEF-4CC4-B5F5-5275232B54AC}">
  <sheetPr codeName="Sheet20">
    <tabColor theme="8"/>
  </sheetPr>
  <dimension ref="A1:V44"/>
  <sheetViews>
    <sheetView showGridLines="0" zoomScale="80" zoomScaleNormal="80" workbookViewId="0">
      <selection activeCell="U21" sqref="U21"/>
    </sheetView>
  </sheetViews>
  <sheetFormatPr defaultRowHeight="13.5"/>
  <sheetData>
    <row r="1" spans="1:22" s="1315" customFormat="1" ht="25.5">
      <c r="A1" s="1316" t="s">
        <v>6916</v>
      </c>
      <c r="B1" s="1316"/>
      <c r="C1" s="1316"/>
      <c r="D1" s="1316"/>
      <c r="E1" s="1316"/>
      <c r="F1" s="1316"/>
      <c r="G1" s="1316"/>
      <c r="H1" s="1316"/>
      <c r="I1" s="1316"/>
      <c r="J1" s="1316"/>
      <c r="K1" s="1316"/>
      <c r="L1" s="1316"/>
      <c r="M1" s="1316"/>
      <c r="N1" s="1316"/>
      <c r="O1" s="1316"/>
      <c r="P1" s="1316"/>
      <c r="Q1" s="1316"/>
      <c r="R1" s="1316"/>
      <c r="S1" s="1316"/>
      <c r="T1" s="1316"/>
      <c r="U1" s="1316"/>
      <c r="V1" s="1316"/>
    </row>
    <row r="2" spans="1:22" s="1315" customFormat="1" ht="28.5">
      <c r="A2" s="1316"/>
      <c r="B2" s="2143" t="s">
        <v>6910</v>
      </c>
      <c r="C2" s="2143"/>
      <c r="D2" s="2143"/>
      <c r="E2" s="2143"/>
      <c r="F2" s="1316"/>
      <c r="G2" s="1316"/>
      <c r="H2" s="1316"/>
      <c r="I2" s="1316"/>
      <c r="J2" s="1316"/>
      <c r="K2" s="1316"/>
      <c r="L2" s="1316"/>
      <c r="M2" s="1316"/>
      <c r="N2" s="1316"/>
      <c r="O2" s="1316"/>
      <c r="P2" s="1316"/>
      <c r="Q2" s="1316"/>
      <c r="R2" s="1316"/>
      <c r="S2" s="1316"/>
      <c r="T2" s="1316"/>
      <c r="U2" s="1316"/>
      <c r="V2" s="1316"/>
    </row>
    <row r="3" spans="1:22" s="1315" customFormat="1" ht="25.5">
      <c r="A3" s="1316" t="s">
        <v>6918</v>
      </c>
      <c r="B3" s="1316"/>
      <c r="C3" s="1316"/>
      <c r="D3" s="1316"/>
      <c r="E3" s="1316"/>
      <c r="F3" s="1316"/>
      <c r="G3" s="1316"/>
      <c r="H3" s="1316"/>
      <c r="I3" s="1316"/>
      <c r="J3" s="1316"/>
      <c r="K3" s="1316"/>
      <c r="L3" s="1316"/>
      <c r="M3" s="1316"/>
      <c r="N3" s="1316"/>
      <c r="O3" s="1316"/>
      <c r="P3" s="1316"/>
      <c r="Q3" s="1316"/>
      <c r="R3" s="1316"/>
      <c r="S3" s="1316"/>
      <c r="T3" s="1316"/>
      <c r="U3" s="1316"/>
      <c r="V3" s="1316"/>
    </row>
    <row r="4" spans="1:22" s="1315" customFormat="1" ht="21">
      <c r="A4" s="1318"/>
      <c r="B4" s="1316"/>
      <c r="C4" s="1316"/>
      <c r="D4" s="1318" t="s">
        <v>6917</v>
      </c>
      <c r="E4" s="1318"/>
      <c r="F4" s="1316"/>
      <c r="G4" s="1316"/>
      <c r="H4" s="1316"/>
      <c r="I4" s="1316"/>
      <c r="J4" s="1316"/>
      <c r="K4" s="1316"/>
      <c r="L4" s="1316"/>
      <c r="M4" s="1316"/>
      <c r="N4" s="1316"/>
      <c r="O4" s="1316"/>
      <c r="P4" s="1316"/>
      <c r="Q4" s="1316"/>
      <c r="R4" s="1316"/>
      <c r="S4" s="1316"/>
      <c r="T4" s="1316"/>
      <c r="U4" s="1316"/>
      <c r="V4" s="1316"/>
    </row>
    <row r="5" spans="1:22" ht="13.5" customHeight="1">
      <c r="A5" s="1317"/>
    </row>
    <row r="6" spans="1:22" ht="13.5" customHeight="1">
      <c r="A6" s="1317"/>
    </row>
    <row r="7" spans="1:22">
      <c r="B7" t="s">
        <v>6912</v>
      </c>
      <c r="L7" s="2145" t="s">
        <v>6911</v>
      </c>
      <c r="M7" t="s">
        <v>6912</v>
      </c>
    </row>
    <row r="8" spans="1:22">
      <c r="B8" s="2144" t="s">
        <v>6910</v>
      </c>
      <c r="C8" s="2144"/>
      <c r="L8" s="2145"/>
      <c r="M8" s="2144" t="s">
        <v>6910</v>
      </c>
      <c r="N8" s="2144"/>
    </row>
    <row r="9" spans="1:22">
      <c r="L9" s="2145"/>
    </row>
    <row r="10" spans="1:22">
      <c r="L10" s="2145"/>
    </row>
    <row r="11" spans="1:22">
      <c r="L11" s="2145"/>
    </row>
    <row r="12" spans="1:22">
      <c r="L12" s="2145"/>
    </row>
    <row r="13" spans="1:22">
      <c r="L13" s="2145"/>
    </row>
    <row r="14" spans="1:22">
      <c r="L14" s="2145"/>
    </row>
    <row r="15" spans="1:22">
      <c r="L15" s="2145"/>
    </row>
    <row r="16" spans="1:22">
      <c r="L16" s="2145"/>
    </row>
    <row r="17" spans="2:14">
      <c r="B17" t="s">
        <v>6913</v>
      </c>
      <c r="L17" s="2145"/>
      <c r="M17" t="s">
        <v>6913</v>
      </c>
    </row>
    <row r="18" spans="2:14">
      <c r="B18" s="2144" t="s">
        <v>6910</v>
      </c>
      <c r="C18" s="2144"/>
      <c r="L18" s="2145"/>
      <c r="M18" s="2144" t="s">
        <v>6910</v>
      </c>
      <c r="N18" s="2144"/>
    </row>
    <row r="19" spans="2:14">
      <c r="L19" s="2145"/>
    </row>
    <row r="20" spans="2:14">
      <c r="L20" s="2145"/>
    </row>
    <row r="21" spans="2:14">
      <c r="L21" s="2145"/>
    </row>
    <row r="22" spans="2:14">
      <c r="L22" s="2145"/>
    </row>
    <row r="23" spans="2:14">
      <c r="L23" s="2145"/>
    </row>
    <row r="24" spans="2:14">
      <c r="L24" s="2145"/>
    </row>
    <row r="25" spans="2:14">
      <c r="L25" s="2145"/>
    </row>
    <row r="26" spans="2:14">
      <c r="L26" s="2145"/>
    </row>
    <row r="27" spans="2:14">
      <c r="B27" t="s">
        <v>6914</v>
      </c>
      <c r="L27" s="2145"/>
      <c r="M27" t="s">
        <v>6914</v>
      </c>
    </row>
    <row r="28" spans="2:14">
      <c r="B28" s="2144" t="s">
        <v>6910</v>
      </c>
      <c r="C28" s="2144"/>
      <c r="L28" s="2145"/>
      <c r="M28" s="2144" t="s">
        <v>6910</v>
      </c>
      <c r="N28" s="2144"/>
    </row>
    <row r="29" spans="2:14">
      <c r="L29" s="2145"/>
    </row>
    <row r="30" spans="2:14">
      <c r="L30" s="2145"/>
    </row>
    <row r="31" spans="2:14">
      <c r="L31" s="2145"/>
    </row>
    <row r="32" spans="2:14">
      <c r="L32" s="2145"/>
    </row>
    <row r="33" spans="2:14">
      <c r="L33" s="2145"/>
    </row>
    <row r="34" spans="2:14">
      <c r="L34" s="2145"/>
    </row>
    <row r="35" spans="2:14">
      <c r="L35" s="2145"/>
    </row>
    <row r="36" spans="2:14">
      <c r="L36" s="2145"/>
    </row>
    <row r="37" spans="2:14">
      <c r="B37" t="s">
        <v>6915</v>
      </c>
      <c r="L37" s="2145"/>
      <c r="M37" t="s">
        <v>6915</v>
      </c>
    </row>
    <row r="38" spans="2:14">
      <c r="B38" s="2144" t="s">
        <v>6910</v>
      </c>
      <c r="C38" s="2144"/>
      <c r="L38" s="2145"/>
      <c r="M38" s="2144" t="s">
        <v>6910</v>
      </c>
      <c r="N38" s="2144"/>
    </row>
    <row r="39" spans="2:14">
      <c r="L39" s="2145"/>
    </row>
    <row r="40" spans="2:14">
      <c r="L40" s="2145"/>
    </row>
    <row r="41" spans="2:14">
      <c r="L41" s="2145"/>
    </row>
    <row r="42" spans="2:14">
      <c r="L42" s="2145"/>
    </row>
    <row r="43" spans="2:14">
      <c r="L43" s="2145"/>
    </row>
    <row r="44" spans="2:14">
      <c r="L44" s="2145"/>
    </row>
  </sheetData>
  <mergeCells count="10">
    <mergeCell ref="M8:N8"/>
    <mergeCell ref="M18:N18"/>
    <mergeCell ref="M28:N28"/>
    <mergeCell ref="M38:N38"/>
    <mergeCell ref="L7:L44"/>
    <mergeCell ref="B2:E2"/>
    <mergeCell ref="B8:C8"/>
    <mergeCell ref="B18:C18"/>
    <mergeCell ref="B28:C28"/>
    <mergeCell ref="B38:C38"/>
  </mergeCells>
  <phoneticPr fontId="5"/>
  <printOptions horizontalCentered="1"/>
  <pageMargins left="0.31496062992125984" right="0.31496062992125984" top="0.35433070866141736" bottom="0" header="0.31496062992125984" footer="0.31496062992125984"/>
  <pageSetup paperSize="9" orientation="portrait" verticalDpi="0" r:id="rId1"/>
  <drawing r:id="rId2"/>
  <legacyDrawing r:id="rId3"/>
  <oleObjects>
    <mc:AlternateContent xmlns:mc="http://schemas.openxmlformats.org/markup-compatibility/2006">
      <mc:Choice Requires="x14">
        <oleObject progId="Document" dvAspect="DVASPECT_ICON" shapeId="135173" r:id="rId4">
          <objectPr defaultSize="0" autoPict="0" r:id="rId5">
            <anchor moveWithCells="1" sizeWithCells="1">
              <from>
                <xdr:col>1</xdr:col>
                <xdr:colOff>0</xdr:colOff>
                <xdr:row>18</xdr:row>
                <xdr:rowOff>0</xdr:rowOff>
              </from>
              <to>
                <xdr:col>3</xdr:col>
                <xdr:colOff>9525</xdr:colOff>
                <xdr:row>24</xdr:row>
                <xdr:rowOff>9525</xdr:rowOff>
              </to>
            </anchor>
          </objectPr>
        </oleObject>
      </mc:Choice>
      <mc:Fallback>
        <oleObject progId="Document" dvAspect="DVASPECT_ICON" shapeId="135173" r:id="rId4"/>
      </mc:Fallback>
    </mc:AlternateContent>
    <mc:AlternateContent xmlns:mc="http://schemas.openxmlformats.org/markup-compatibility/2006">
      <mc:Choice Requires="x14">
        <oleObject progId="Document" dvAspect="DVASPECT_ICON" shapeId="135174" r:id="rId6">
          <objectPr defaultSize="0" autoPict="0" r:id="rId7">
            <anchor moveWithCells="1" sizeWithCells="1">
              <from>
                <xdr:col>1</xdr:col>
                <xdr:colOff>9525</xdr:colOff>
                <xdr:row>8</xdr:row>
                <xdr:rowOff>28575</xdr:rowOff>
              </from>
              <to>
                <xdr:col>3</xdr:col>
                <xdr:colOff>0</xdr:colOff>
                <xdr:row>14</xdr:row>
                <xdr:rowOff>19050</xdr:rowOff>
              </to>
            </anchor>
          </objectPr>
        </oleObject>
      </mc:Choice>
      <mc:Fallback>
        <oleObject progId="Document" dvAspect="DVASPECT_ICON" shapeId="135174" r:id="rId6"/>
      </mc:Fallback>
    </mc:AlternateContent>
    <mc:AlternateContent xmlns:mc="http://schemas.openxmlformats.org/markup-compatibility/2006">
      <mc:Choice Requires="x14">
        <oleObject progId="Document" dvAspect="DVASPECT_ICON" shapeId="135175" r:id="rId8">
          <objectPr defaultSize="0" autoPict="0" r:id="rId9">
            <anchor moveWithCells="1">
              <from>
                <xdr:col>1</xdr:col>
                <xdr:colOff>19050</xdr:colOff>
                <xdr:row>28</xdr:row>
                <xdr:rowOff>0</xdr:rowOff>
              </from>
              <to>
                <xdr:col>3</xdr:col>
                <xdr:colOff>28575</xdr:colOff>
                <xdr:row>34</xdr:row>
                <xdr:rowOff>9525</xdr:rowOff>
              </to>
            </anchor>
          </objectPr>
        </oleObject>
      </mc:Choice>
      <mc:Fallback>
        <oleObject progId="Document" dvAspect="DVASPECT_ICON" shapeId="135175" r:id="rId8"/>
      </mc:Fallback>
    </mc:AlternateContent>
    <mc:AlternateContent xmlns:mc="http://schemas.openxmlformats.org/markup-compatibility/2006">
      <mc:Choice Requires="x14">
        <oleObject progId="Document" dvAspect="DVASPECT_ICON" shapeId="135176" r:id="rId10">
          <objectPr defaultSize="0" autoPict="0" r:id="rId11">
            <anchor moveWithCells="1">
              <from>
                <xdr:col>1</xdr:col>
                <xdr:colOff>19050</xdr:colOff>
                <xdr:row>38</xdr:row>
                <xdr:rowOff>19050</xdr:rowOff>
              </from>
              <to>
                <xdr:col>3</xdr:col>
                <xdr:colOff>9525</xdr:colOff>
                <xdr:row>44</xdr:row>
                <xdr:rowOff>9525</xdr:rowOff>
              </to>
            </anchor>
          </objectPr>
        </oleObject>
      </mc:Choice>
      <mc:Fallback>
        <oleObject progId="Document" dvAspect="DVASPECT_ICON" shapeId="135176" r:id="rId10"/>
      </mc:Fallback>
    </mc:AlternateContent>
    <mc:AlternateContent xmlns:mc="http://schemas.openxmlformats.org/markup-compatibility/2006">
      <mc:Choice Requires="x14">
        <oleObject progId="Document" dvAspect="DVASPECT_ICON" shapeId="135180" r:id="rId12">
          <objectPr defaultSize="0" autoPict="0" r:id="rId13">
            <anchor moveWithCells="1">
              <from>
                <xdr:col>12</xdr:col>
                <xdr:colOff>0</xdr:colOff>
                <xdr:row>8</xdr:row>
                <xdr:rowOff>0</xdr:rowOff>
              </from>
              <to>
                <xdr:col>14</xdr:col>
                <xdr:colOff>0</xdr:colOff>
                <xdr:row>14</xdr:row>
                <xdr:rowOff>0</xdr:rowOff>
              </to>
            </anchor>
          </objectPr>
        </oleObject>
      </mc:Choice>
      <mc:Fallback>
        <oleObject progId="Document" dvAspect="DVASPECT_ICON" shapeId="135180" r:id="rId12"/>
      </mc:Fallback>
    </mc:AlternateContent>
    <mc:AlternateContent xmlns:mc="http://schemas.openxmlformats.org/markup-compatibility/2006">
      <mc:Choice Requires="x14">
        <oleObject progId="Document" dvAspect="DVASPECT_ICON" shapeId="135181" r:id="rId14">
          <objectPr defaultSize="0" autoPict="0" r:id="rId15">
            <anchor moveWithCells="1">
              <from>
                <xdr:col>12</xdr:col>
                <xdr:colOff>0</xdr:colOff>
                <xdr:row>17</xdr:row>
                <xdr:rowOff>171450</xdr:rowOff>
              </from>
              <to>
                <xdr:col>14</xdr:col>
                <xdr:colOff>9525</xdr:colOff>
                <xdr:row>24</xdr:row>
                <xdr:rowOff>9525</xdr:rowOff>
              </to>
            </anchor>
          </objectPr>
        </oleObject>
      </mc:Choice>
      <mc:Fallback>
        <oleObject progId="Document" dvAspect="DVASPECT_ICON" shapeId="135181" r:id="rId14"/>
      </mc:Fallback>
    </mc:AlternateContent>
    <mc:AlternateContent xmlns:mc="http://schemas.openxmlformats.org/markup-compatibility/2006">
      <mc:Choice Requires="x14">
        <oleObject progId="Document" dvAspect="DVASPECT_ICON" shapeId="135182" r:id="rId16">
          <objectPr defaultSize="0" autoPict="0" r:id="rId17">
            <anchor moveWithCells="1">
              <from>
                <xdr:col>12</xdr:col>
                <xdr:colOff>0</xdr:colOff>
                <xdr:row>27</xdr:row>
                <xdr:rowOff>171450</xdr:rowOff>
              </from>
              <to>
                <xdr:col>14</xdr:col>
                <xdr:colOff>9525</xdr:colOff>
                <xdr:row>34</xdr:row>
                <xdr:rowOff>9525</xdr:rowOff>
              </to>
            </anchor>
          </objectPr>
        </oleObject>
      </mc:Choice>
      <mc:Fallback>
        <oleObject progId="Document" dvAspect="DVASPECT_ICON" shapeId="135182" r:id="rId16"/>
      </mc:Fallback>
    </mc:AlternateContent>
    <mc:AlternateContent xmlns:mc="http://schemas.openxmlformats.org/markup-compatibility/2006">
      <mc:Choice Requires="x14">
        <oleObject progId="Document" dvAspect="DVASPECT_ICON" shapeId="135183" r:id="rId18">
          <objectPr defaultSize="0" autoPict="0" r:id="rId19">
            <anchor moveWithCells="1">
              <from>
                <xdr:col>12</xdr:col>
                <xdr:colOff>0</xdr:colOff>
                <xdr:row>37</xdr:row>
                <xdr:rowOff>171450</xdr:rowOff>
              </from>
              <to>
                <xdr:col>13</xdr:col>
                <xdr:colOff>676275</xdr:colOff>
                <xdr:row>43</xdr:row>
                <xdr:rowOff>161925</xdr:rowOff>
              </to>
            </anchor>
          </objectPr>
        </oleObject>
      </mc:Choice>
      <mc:Fallback>
        <oleObject progId="Document" dvAspect="DVASPECT_ICON" shapeId="135183" r:id="rId18"/>
      </mc:Fallback>
    </mc:AlternateContent>
  </oleObjec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23BEA-0EBF-49D1-AECB-21C1FFA5C545}">
  <sheetPr codeName="Sheet13">
    <tabColor theme="8"/>
    <pageSetUpPr fitToPage="1"/>
  </sheetPr>
  <dimension ref="A1:AI68"/>
  <sheetViews>
    <sheetView showGridLines="0" view="pageBreakPreview" zoomScale="70" zoomScaleNormal="100" zoomScaleSheetLayoutView="70" workbookViewId="0">
      <selection activeCell="I7" sqref="I7"/>
    </sheetView>
  </sheetViews>
  <sheetFormatPr defaultColWidth="5.625" defaultRowHeight="18.75"/>
  <cols>
    <col min="1" max="1" width="3.875" style="421" customWidth="1"/>
    <col min="2" max="2" width="11.625" style="421" customWidth="1"/>
    <col min="3" max="3" width="29.125" style="421" customWidth="1"/>
    <col min="4" max="4" width="31.25" style="421" customWidth="1"/>
    <col min="5" max="5" width="10.75" style="421" customWidth="1"/>
    <col min="6" max="6" width="3.875" style="421" customWidth="1"/>
    <col min="7" max="7" width="5.625" style="421"/>
    <col min="8" max="8" width="9" style="421" customWidth="1"/>
    <col min="9" max="22" width="3" style="421" customWidth="1"/>
    <col min="23" max="23" width="7.125" style="421" customWidth="1"/>
    <col min="24" max="26" width="5.625" style="421"/>
    <col min="27" max="27" width="7.125" style="421" customWidth="1"/>
    <col min="28" max="35" width="5.625" style="421"/>
    <col min="36" max="36" width="3.125" style="421" customWidth="1"/>
    <col min="37" max="16384" width="5.625" style="421"/>
  </cols>
  <sheetData>
    <row r="1" spans="1:22">
      <c r="F1" s="444" t="s">
        <v>4634</v>
      </c>
      <c r="V1" s="437"/>
    </row>
    <row r="2" spans="1:22">
      <c r="D2" s="2178" t="s">
        <v>4879</v>
      </c>
      <c r="E2" s="2178"/>
      <c r="F2" s="444"/>
      <c r="V2" s="437"/>
    </row>
    <row r="3" spans="1:22" s="431" customFormat="1" ht="28.5" customHeight="1">
      <c r="A3" s="2147" t="str">
        <f>'様式第1-1号'!E6&amp;"構成員一覧"</f>
        <v>○○・・・・・・活動組織構成員一覧</v>
      </c>
      <c r="B3" s="2147"/>
      <c r="C3" s="2147"/>
      <c r="D3" s="2147"/>
      <c r="E3" s="2147"/>
      <c r="F3" s="2147"/>
      <c r="H3" s="442"/>
      <c r="I3" s="2146" t="s">
        <v>1125</v>
      </c>
      <c r="J3" s="2146"/>
      <c r="K3" s="2146"/>
      <c r="L3" s="2146"/>
      <c r="M3" s="2146" t="s">
        <v>1124</v>
      </c>
      <c r="N3" s="2146"/>
      <c r="O3" s="2146"/>
      <c r="P3" s="2146"/>
      <c r="Q3" s="2146"/>
      <c r="R3" s="2146"/>
      <c r="S3" s="2146"/>
      <c r="T3" s="2146"/>
      <c r="U3" s="2146"/>
      <c r="V3" s="426"/>
    </row>
    <row r="4" spans="1:22" ht="36" customHeight="1">
      <c r="B4" s="2148" t="str">
        <f>"以下３．の構成員は、"&amp;'様式第1-1号'!E6&amp;"へ参加するとともに、活動組織の代表、役員を下記１．２．のとおり定めます。
"</f>
        <v xml:space="preserve">以下３．の構成員は、○○・・・・・・活動組織へ参加するとともに、活動組織の代表、役員を下記１．２．のとおり定めます。
</v>
      </c>
      <c r="C4" s="2148"/>
      <c r="D4" s="2148"/>
      <c r="E4" s="2148"/>
      <c r="H4" s="442"/>
      <c r="I4" s="441" t="s">
        <v>244</v>
      </c>
      <c r="J4" s="440" t="s">
        <v>256</v>
      </c>
      <c r="K4" s="440" t="s">
        <v>265</v>
      </c>
      <c r="L4" s="440" t="s">
        <v>269</v>
      </c>
      <c r="M4" s="440" t="s">
        <v>277</v>
      </c>
      <c r="N4" s="440" t="s">
        <v>281</v>
      </c>
      <c r="O4" s="440" t="s">
        <v>283</v>
      </c>
      <c r="P4" s="440" t="s">
        <v>288</v>
      </c>
      <c r="Q4" s="440" t="s">
        <v>292</v>
      </c>
      <c r="R4" s="440" t="s">
        <v>295</v>
      </c>
      <c r="S4" s="440" t="s">
        <v>297</v>
      </c>
      <c r="T4" s="440" t="s">
        <v>300</v>
      </c>
      <c r="U4" s="439" t="s">
        <v>303</v>
      </c>
      <c r="V4" s="438"/>
    </row>
    <row r="5" spans="1:22" s="431" customFormat="1" ht="22.5" customHeight="1">
      <c r="A5" s="436" t="s">
        <v>4633</v>
      </c>
      <c r="H5" s="443" t="s">
        <v>4632</v>
      </c>
      <c r="I5" s="443">
        <f>COUNTIF($B23:$B57,I4)</f>
        <v>0</v>
      </c>
      <c r="J5" s="443">
        <f t="shared" ref="J5:U5" si="0">COUNTIF($B23:$B57,J4)</f>
        <v>0</v>
      </c>
      <c r="K5" s="443">
        <f t="shared" si="0"/>
        <v>0</v>
      </c>
      <c r="L5" s="443">
        <f t="shared" si="0"/>
        <v>0</v>
      </c>
      <c r="M5" s="443">
        <f t="shared" si="0"/>
        <v>0</v>
      </c>
      <c r="N5" s="443">
        <f t="shared" si="0"/>
        <v>0</v>
      </c>
      <c r="O5" s="443">
        <f t="shared" si="0"/>
        <v>0</v>
      </c>
      <c r="P5" s="443">
        <f t="shared" si="0"/>
        <v>0</v>
      </c>
      <c r="Q5" s="443">
        <f t="shared" si="0"/>
        <v>0</v>
      </c>
      <c r="R5" s="443">
        <f t="shared" si="0"/>
        <v>0</v>
      </c>
      <c r="S5" s="443">
        <f t="shared" si="0"/>
        <v>0</v>
      </c>
      <c r="T5" s="443">
        <f t="shared" si="0"/>
        <v>0</v>
      </c>
      <c r="U5" s="443">
        <f t="shared" si="0"/>
        <v>0</v>
      </c>
      <c r="V5" s="437"/>
    </row>
    <row r="6" spans="1:22" ht="12" customHeight="1">
      <c r="B6" s="2154" t="s">
        <v>4630</v>
      </c>
      <c r="C6" s="2152" t="s">
        <v>4620</v>
      </c>
      <c r="D6" s="2156" t="s">
        <v>4810</v>
      </c>
      <c r="E6" s="688"/>
    </row>
    <row r="7" spans="1:22" ht="12" customHeight="1">
      <c r="B7" s="2155"/>
      <c r="C7" s="2153"/>
      <c r="D7" s="2157"/>
      <c r="E7" s="689" t="s">
        <v>4809</v>
      </c>
    </row>
    <row r="8" spans="1:22" ht="22.5" customHeight="1">
      <c r="B8" s="1243"/>
      <c r="C8" s="690" t="str">
        <f>'はじめに（PC）'!D5&amp;""</f>
        <v>○○　○○</v>
      </c>
      <c r="D8" s="1238"/>
      <c r="E8" s="1237"/>
      <c r="H8" s="431"/>
      <c r="I8" s="431"/>
      <c r="J8" s="431"/>
      <c r="K8" s="431"/>
      <c r="L8" s="431"/>
      <c r="M8" s="431"/>
      <c r="N8" s="431"/>
      <c r="O8" s="431"/>
      <c r="P8" s="431"/>
      <c r="Q8" s="431"/>
      <c r="R8" s="431"/>
      <c r="S8" s="431"/>
      <c r="T8" s="431"/>
      <c r="U8" s="431"/>
      <c r="V8" s="431"/>
    </row>
    <row r="9" spans="1:22" s="431" customFormat="1" ht="22.5" customHeight="1">
      <c r="A9" s="436" t="s">
        <v>4631</v>
      </c>
      <c r="B9" s="427"/>
      <c r="E9" s="427"/>
      <c r="I9" s="429"/>
      <c r="J9" s="429"/>
      <c r="K9" s="429"/>
      <c r="L9" s="429"/>
      <c r="M9" s="429"/>
      <c r="N9" s="429"/>
      <c r="O9" s="429"/>
      <c r="P9" s="429"/>
      <c r="Q9" s="429"/>
      <c r="R9" s="429"/>
      <c r="S9" s="429"/>
      <c r="T9" s="429"/>
      <c r="U9" s="429"/>
    </row>
    <row r="10" spans="1:22" ht="12" customHeight="1">
      <c r="B10" s="2154" t="s">
        <v>4630</v>
      </c>
      <c r="C10" s="2152" t="s">
        <v>4620</v>
      </c>
      <c r="D10" s="2156" t="s">
        <v>4810</v>
      </c>
      <c r="E10" s="688"/>
    </row>
    <row r="11" spans="1:22" ht="12" customHeight="1">
      <c r="B11" s="2155"/>
      <c r="C11" s="2153"/>
      <c r="D11" s="2157"/>
      <c r="E11" s="689" t="s">
        <v>4809</v>
      </c>
    </row>
    <row r="12" spans="1:22" s="429" customFormat="1" ht="22.5" customHeight="1">
      <c r="B12" s="1239"/>
      <c r="C12" s="1240"/>
      <c r="D12" s="1238"/>
      <c r="E12" s="1236"/>
    </row>
    <row r="13" spans="1:22" s="429" customFormat="1" ht="22.5" customHeight="1">
      <c r="B13" s="1239"/>
      <c r="C13" s="1240"/>
      <c r="D13" s="1238"/>
      <c r="E13" s="1236"/>
    </row>
    <row r="14" spans="1:22" s="429" customFormat="1" ht="22.5" customHeight="1">
      <c r="B14" s="1239"/>
      <c r="C14" s="1240"/>
      <c r="D14" s="1250"/>
      <c r="E14" s="1236"/>
    </row>
    <row r="15" spans="1:22" s="429" customFormat="1" ht="22.5" customHeight="1">
      <c r="B15" s="1241"/>
      <c r="C15" s="1242"/>
      <c r="D15" s="1251"/>
      <c r="E15" s="1236"/>
      <c r="H15" s="431"/>
      <c r="I15" s="431"/>
      <c r="J15" s="431"/>
      <c r="K15" s="431"/>
      <c r="L15" s="431"/>
      <c r="M15" s="431"/>
      <c r="N15" s="431"/>
      <c r="O15" s="431"/>
      <c r="P15" s="431"/>
      <c r="Q15" s="431"/>
      <c r="R15" s="431"/>
      <c r="S15" s="431"/>
      <c r="T15" s="431"/>
      <c r="U15" s="431"/>
      <c r="V15" s="431"/>
    </row>
    <row r="16" spans="1:22" s="429" customFormat="1" ht="22.5" customHeight="1">
      <c r="B16" s="602"/>
      <c r="C16" s="602"/>
      <c r="D16" s="603"/>
      <c r="E16" s="603"/>
      <c r="H16" s="431"/>
      <c r="I16" s="431"/>
      <c r="J16" s="431"/>
      <c r="K16" s="431"/>
      <c r="L16" s="431"/>
      <c r="M16" s="431"/>
      <c r="N16" s="431"/>
      <c r="O16" s="431"/>
      <c r="P16" s="431"/>
      <c r="Q16" s="431"/>
      <c r="R16" s="431"/>
      <c r="S16" s="431"/>
      <c r="T16" s="431"/>
      <c r="U16" s="431"/>
      <c r="V16" s="431"/>
    </row>
    <row r="17" spans="1:22" s="431" customFormat="1" ht="17.25" customHeight="1">
      <c r="A17" s="436" t="s">
        <v>4629</v>
      </c>
      <c r="H17" s="421"/>
      <c r="I17" s="421"/>
      <c r="J17" s="421"/>
      <c r="K17" s="421"/>
      <c r="L17" s="421"/>
      <c r="M17" s="421"/>
      <c r="N17" s="421"/>
      <c r="O17" s="421"/>
      <c r="P17" s="421"/>
      <c r="Q17" s="421"/>
      <c r="R17" s="421"/>
      <c r="S17" s="421"/>
      <c r="T17" s="421"/>
      <c r="U17" s="421"/>
      <c r="V17" s="421"/>
    </row>
    <row r="18" spans="1:22" s="431" customFormat="1" ht="15.75" customHeight="1">
      <c r="A18" s="436"/>
      <c r="B18" s="2150" t="s">
        <v>4628</v>
      </c>
      <c r="C18" s="2151"/>
      <c r="D18" s="2151"/>
      <c r="E18" s="2151"/>
      <c r="H18" s="421"/>
      <c r="I18" s="421"/>
      <c r="J18" s="421"/>
      <c r="K18" s="421"/>
      <c r="L18" s="421"/>
      <c r="M18" s="421"/>
      <c r="N18" s="421"/>
      <c r="O18" s="421"/>
      <c r="P18" s="421"/>
      <c r="Q18" s="421"/>
      <c r="R18" s="421"/>
      <c r="S18" s="421"/>
      <c r="T18" s="421"/>
      <c r="U18" s="421"/>
      <c r="V18" s="421"/>
    </row>
    <row r="19" spans="1:22" s="431" customFormat="1" ht="18" customHeight="1">
      <c r="A19" s="436"/>
      <c r="B19" s="435" t="s">
        <v>4627</v>
      </c>
      <c r="C19" s="435"/>
      <c r="D19" s="435"/>
      <c r="E19" s="435"/>
      <c r="H19" s="421"/>
      <c r="I19" s="421"/>
      <c r="J19" s="421"/>
      <c r="K19" s="421"/>
      <c r="L19" s="421"/>
      <c r="M19" s="421"/>
      <c r="N19" s="421"/>
      <c r="O19" s="421"/>
      <c r="P19" s="421"/>
      <c r="Q19" s="421"/>
      <c r="R19" s="421"/>
      <c r="S19" s="421"/>
      <c r="T19" s="421"/>
      <c r="U19" s="421"/>
      <c r="V19" s="421"/>
    </row>
    <row r="20" spans="1:22" ht="22.5" customHeight="1">
      <c r="A20" s="421" t="s">
        <v>4626</v>
      </c>
      <c r="B20" s="433"/>
      <c r="D20" s="434"/>
    </row>
    <row r="21" spans="1:22" ht="37.5" customHeight="1">
      <c r="A21" s="429"/>
      <c r="B21" s="2149" t="s">
        <v>4625</v>
      </c>
      <c r="C21" s="2149"/>
      <c r="D21" s="2149"/>
      <c r="E21" s="2149"/>
      <c r="H21" s="431"/>
      <c r="I21" s="431"/>
      <c r="J21" s="431"/>
      <c r="K21" s="431"/>
      <c r="L21" s="431"/>
      <c r="M21" s="431"/>
      <c r="N21" s="431"/>
      <c r="O21" s="431"/>
      <c r="P21" s="431"/>
      <c r="Q21" s="431"/>
      <c r="R21" s="431"/>
      <c r="S21" s="431"/>
      <c r="T21" s="431"/>
      <c r="U21" s="431"/>
      <c r="V21" s="431"/>
    </row>
    <row r="22" spans="1:22" ht="12" customHeight="1">
      <c r="B22" s="2167" t="s">
        <v>4924</v>
      </c>
      <c r="C22" s="2169" t="s">
        <v>4620</v>
      </c>
      <c r="D22" s="2171" t="s">
        <v>4810</v>
      </c>
      <c r="E22" s="688"/>
    </row>
    <row r="23" spans="1:22" ht="12" customHeight="1">
      <c r="B23" s="2168"/>
      <c r="C23" s="2170"/>
      <c r="D23" s="2172"/>
      <c r="E23" s="689" t="s">
        <v>4809</v>
      </c>
    </row>
    <row r="24" spans="1:22" s="430" customFormat="1" ht="22.5" customHeight="1">
      <c r="B24" s="1244"/>
      <c r="C24" s="1252"/>
      <c r="D24" s="1238"/>
      <c r="E24" s="1236"/>
    </row>
    <row r="25" spans="1:22" s="430" customFormat="1" ht="22.5" customHeight="1">
      <c r="B25" s="1246"/>
      <c r="C25" s="1252"/>
      <c r="D25" s="1247"/>
      <c r="E25" s="1236"/>
    </row>
    <row r="26" spans="1:22" s="429" customFormat="1" ht="22.5" customHeight="1">
      <c r="B26" s="1246"/>
      <c r="C26" s="1253"/>
      <c r="D26" s="1247"/>
      <c r="E26" s="1249"/>
      <c r="H26" s="421"/>
      <c r="I26" s="421"/>
      <c r="J26" s="421"/>
      <c r="K26" s="421"/>
      <c r="L26" s="421"/>
      <c r="M26" s="421"/>
      <c r="N26" s="421"/>
      <c r="O26" s="421"/>
      <c r="P26" s="421"/>
      <c r="Q26" s="421"/>
      <c r="R26" s="421"/>
      <c r="S26" s="421"/>
      <c r="T26" s="421"/>
      <c r="U26" s="421"/>
      <c r="V26" s="421"/>
    </row>
    <row r="27" spans="1:22" s="429" customFormat="1" ht="24" customHeight="1">
      <c r="B27" s="2175" t="s">
        <v>169</v>
      </c>
      <c r="C27" s="2176"/>
      <c r="D27" s="2176"/>
      <c r="E27" s="2177"/>
      <c r="H27" s="421"/>
      <c r="I27" s="421"/>
      <c r="J27" s="421"/>
      <c r="K27" s="421"/>
      <c r="L27" s="421"/>
      <c r="M27" s="421"/>
      <c r="N27" s="421"/>
      <c r="O27" s="421"/>
      <c r="P27" s="421"/>
      <c r="Q27" s="421"/>
      <c r="R27" s="421"/>
      <c r="S27" s="421"/>
      <c r="T27" s="421"/>
      <c r="U27" s="421"/>
      <c r="V27" s="421"/>
    </row>
    <row r="28" spans="1:22" ht="22.5" customHeight="1">
      <c r="A28" s="429"/>
      <c r="B28" s="421" t="s">
        <v>4622</v>
      </c>
      <c r="D28" s="2158"/>
      <c r="E28" s="2158"/>
      <c r="H28" s="431"/>
      <c r="I28" s="431"/>
      <c r="J28" s="431"/>
      <c r="K28" s="431"/>
      <c r="L28" s="431"/>
      <c r="M28" s="431"/>
      <c r="N28" s="431"/>
      <c r="O28" s="431"/>
      <c r="P28" s="431"/>
      <c r="Q28" s="431"/>
      <c r="R28" s="431"/>
      <c r="S28" s="431"/>
      <c r="T28" s="431"/>
      <c r="U28" s="431"/>
      <c r="V28" s="431"/>
    </row>
    <row r="29" spans="1:22" ht="12" customHeight="1">
      <c r="B29" s="2167" t="s">
        <v>4924</v>
      </c>
      <c r="C29" s="2169" t="s">
        <v>4620</v>
      </c>
      <c r="D29" s="2171" t="s">
        <v>4810</v>
      </c>
      <c r="E29" s="688"/>
      <c r="F29" s="433"/>
    </row>
    <row r="30" spans="1:22" ht="12" customHeight="1">
      <c r="B30" s="2168"/>
      <c r="C30" s="2170"/>
      <c r="D30" s="2172"/>
      <c r="E30" s="689" t="s">
        <v>4809</v>
      </c>
      <c r="F30" s="433"/>
    </row>
    <row r="31" spans="1:22" s="430" customFormat="1" ht="22.5" customHeight="1">
      <c r="B31" s="1244"/>
      <c r="C31" s="1252"/>
      <c r="D31" s="1238"/>
      <c r="E31" s="1236"/>
    </row>
    <row r="32" spans="1:22" s="430" customFormat="1" ht="22.5" customHeight="1">
      <c r="B32" s="1244"/>
      <c r="C32" s="1253"/>
      <c r="D32" s="1247"/>
      <c r="E32" s="1236"/>
    </row>
    <row r="33" spans="1:22" s="430" customFormat="1" ht="19.5">
      <c r="B33" s="1246"/>
      <c r="C33" s="1253"/>
      <c r="D33" s="1247"/>
      <c r="E33" s="1249"/>
      <c r="H33" s="421"/>
      <c r="I33" s="421"/>
      <c r="J33" s="421"/>
      <c r="K33" s="421"/>
      <c r="L33" s="421"/>
      <c r="M33" s="421"/>
      <c r="N33" s="421"/>
      <c r="O33" s="421"/>
      <c r="P33" s="421"/>
      <c r="Q33" s="421"/>
      <c r="R33" s="421"/>
      <c r="S33" s="421"/>
      <c r="T33" s="421"/>
      <c r="U33" s="421"/>
      <c r="V33" s="421"/>
    </row>
    <row r="34" spans="1:22" s="430" customFormat="1">
      <c r="B34" s="2175" t="s">
        <v>169</v>
      </c>
      <c r="C34" s="2176"/>
      <c r="D34" s="2176"/>
      <c r="E34" s="2177"/>
      <c r="H34" s="421"/>
      <c r="I34" s="421"/>
      <c r="J34" s="421"/>
      <c r="K34" s="421"/>
      <c r="L34" s="421"/>
      <c r="M34" s="421"/>
      <c r="N34" s="421"/>
      <c r="O34" s="421"/>
      <c r="P34" s="421"/>
      <c r="Q34" s="421"/>
      <c r="R34" s="421"/>
      <c r="S34" s="421"/>
      <c r="T34" s="421"/>
      <c r="U34" s="421"/>
      <c r="V34" s="421"/>
    </row>
    <row r="35" spans="1:22" ht="22.5" customHeight="1">
      <c r="A35" s="421" t="s">
        <v>4624</v>
      </c>
      <c r="B35" s="433"/>
      <c r="D35" s="434"/>
    </row>
    <row r="36" spans="1:22" ht="37.5" customHeight="1">
      <c r="A36" s="429"/>
      <c r="B36" s="2174" t="s">
        <v>4623</v>
      </c>
      <c r="C36" s="2174"/>
      <c r="D36" s="2174"/>
      <c r="E36" s="2174"/>
      <c r="H36" s="431"/>
      <c r="I36" s="431"/>
      <c r="J36" s="431"/>
      <c r="K36" s="431"/>
      <c r="L36" s="431"/>
      <c r="M36" s="431"/>
      <c r="N36" s="431"/>
      <c r="O36" s="431"/>
      <c r="P36" s="431"/>
      <c r="Q36" s="431"/>
      <c r="R36" s="431"/>
      <c r="S36" s="431"/>
      <c r="T36" s="431"/>
      <c r="U36" s="431"/>
      <c r="V36" s="431"/>
    </row>
    <row r="37" spans="1:22" ht="12" customHeight="1">
      <c r="B37" s="2167" t="s">
        <v>4924</v>
      </c>
      <c r="C37" s="2169" t="s">
        <v>4620</v>
      </c>
      <c r="D37" s="2171" t="s">
        <v>4810</v>
      </c>
      <c r="E37" s="688"/>
    </row>
    <row r="38" spans="1:22" ht="12" customHeight="1">
      <c r="B38" s="2168"/>
      <c r="C38" s="2170"/>
      <c r="D38" s="2172"/>
      <c r="E38" s="689" t="s">
        <v>4809</v>
      </c>
    </row>
    <row r="39" spans="1:22" s="430" customFormat="1" ht="22.5" customHeight="1">
      <c r="B39" s="1244"/>
      <c r="C39" s="1245"/>
      <c r="D39" s="1238"/>
      <c r="E39" s="1236"/>
    </row>
    <row r="40" spans="1:22" s="430" customFormat="1" ht="22.5" customHeight="1">
      <c r="B40" s="1246"/>
      <c r="C40" s="1248"/>
      <c r="D40" s="1247"/>
      <c r="E40" s="1236"/>
    </row>
    <row r="41" spans="1:22" s="429" customFormat="1" ht="19.5">
      <c r="B41" s="1246"/>
      <c r="C41" s="1248"/>
      <c r="D41" s="1247"/>
      <c r="E41" s="1249"/>
      <c r="H41" s="421"/>
      <c r="I41" s="421"/>
      <c r="J41" s="421"/>
      <c r="K41" s="421"/>
      <c r="L41" s="421"/>
      <c r="M41" s="421"/>
      <c r="N41" s="421"/>
      <c r="O41" s="421"/>
      <c r="P41" s="421"/>
      <c r="Q41" s="421"/>
      <c r="R41" s="421"/>
      <c r="S41" s="421"/>
      <c r="T41" s="421"/>
      <c r="U41" s="421"/>
      <c r="V41" s="421"/>
    </row>
    <row r="42" spans="1:22" s="429" customFormat="1" ht="17.45" customHeight="1">
      <c r="B42" s="2179" t="s">
        <v>169</v>
      </c>
      <c r="C42" s="2180"/>
      <c r="D42" s="2180"/>
      <c r="E42" s="2181"/>
      <c r="H42" s="421"/>
      <c r="I42" s="421"/>
      <c r="J42" s="421"/>
      <c r="K42" s="421"/>
      <c r="L42" s="421"/>
      <c r="M42" s="421"/>
      <c r="N42" s="421"/>
      <c r="O42" s="421"/>
      <c r="P42" s="421"/>
      <c r="Q42" s="421"/>
      <c r="R42" s="421"/>
      <c r="S42" s="421"/>
      <c r="T42" s="421"/>
      <c r="U42" s="421"/>
      <c r="V42" s="421"/>
    </row>
    <row r="43" spans="1:22" ht="23.1" customHeight="1">
      <c r="A43" s="429"/>
      <c r="B43" s="421" t="s">
        <v>4622</v>
      </c>
      <c r="E43" s="432"/>
      <c r="H43" s="431"/>
      <c r="I43" s="431"/>
      <c r="J43" s="431"/>
      <c r="K43" s="431"/>
      <c r="L43" s="431"/>
      <c r="M43" s="431"/>
      <c r="N43" s="431"/>
      <c r="O43" s="431"/>
      <c r="P43" s="431"/>
      <c r="Q43" s="431"/>
      <c r="R43" s="431"/>
      <c r="S43" s="431"/>
      <c r="T43" s="431"/>
      <c r="U43" s="431"/>
      <c r="V43" s="431"/>
    </row>
    <row r="44" spans="1:22" ht="12" customHeight="1">
      <c r="B44" s="2167" t="s">
        <v>4924</v>
      </c>
      <c r="C44" s="2169" t="s">
        <v>4620</v>
      </c>
      <c r="D44" s="2171" t="s">
        <v>4810</v>
      </c>
      <c r="E44" s="688"/>
      <c r="F44" s="433"/>
    </row>
    <row r="45" spans="1:22" ht="12" customHeight="1">
      <c r="B45" s="2168"/>
      <c r="C45" s="2170"/>
      <c r="D45" s="2172"/>
      <c r="E45" s="689" t="s">
        <v>4809</v>
      </c>
      <c r="F45" s="433"/>
    </row>
    <row r="46" spans="1:22" s="430" customFormat="1" ht="22.5" customHeight="1">
      <c r="B46" s="1244"/>
      <c r="C46" s="1245"/>
      <c r="D46" s="1238"/>
      <c r="E46" s="1236"/>
    </row>
    <row r="47" spans="1:22" s="430" customFormat="1" ht="22.5" customHeight="1">
      <c r="B47" s="1244"/>
      <c r="C47" s="1248"/>
      <c r="D47" s="1247"/>
      <c r="E47" s="1236"/>
    </row>
    <row r="48" spans="1:22" s="430" customFormat="1" ht="19.5">
      <c r="B48" s="1246"/>
      <c r="C48" s="1248"/>
      <c r="D48" s="1247"/>
      <c r="E48" s="1249"/>
      <c r="H48" s="421"/>
      <c r="I48" s="421"/>
      <c r="J48" s="421"/>
      <c r="K48" s="421"/>
      <c r="L48" s="421"/>
      <c r="M48" s="421"/>
      <c r="N48" s="421"/>
      <c r="O48" s="421"/>
      <c r="P48" s="421"/>
      <c r="Q48" s="421"/>
      <c r="R48" s="421"/>
      <c r="S48" s="421"/>
      <c r="T48" s="421"/>
      <c r="U48" s="421"/>
      <c r="V48" s="421"/>
    </row>
    <row r="49" spans="1:35" s="430" customFormat="1">
      <c r="B49" s="2175" t="s">
        <v>169</v>
      </c>
      <c r="C49" s="2176"/>
      <c r="D49" s="2176"/>
      <c r="E49" s="2177"/>
      <c r="H49" s="421"/>
      <c r="I49" s="421"/>
      <c r="J49" s="421"/>
      <c r="K49" s="421"/>
      <c r="L49" s="421"/>
      <c r="M49" s="421"/>
      <c r="N49" s="421"/>
      <c r="O49" s="421"/>
      <c r="P49" s="421"/>
      <c r="Q49" s="421"/>
      <c r="R49" s="421"/>
      <c r="S49" s="421"/>
      <c r="T49" s="421"/>
      <c r="U49" s="421"/>
      <c r="V49" s="421"/>
    </row>
    <row r="50" spans="1:35" s="430" customFormat="1">
      <c r="B50" s="598"/>
      <c r="C50" s="599"/>
      <c r="D50" s="600"/>
      <c r="E50" s="601"/>
      <c r="H50" s="421"/>
      <c r="I50" s="421"/>
      <c r="J50" s="421"/>
      <c r="K50" s="421"/>
      <c r="L50" s="421"/>
      <c r="M50" s="421"/>
      <c r="N50" s="421"/>
      <c r="O50" s="421"/>
      <c r="P50" s="421"/>
      <c r="Q50" s="421"/>
      <c r="R50" s="421"/>
      <c r="S50" s="421"/>
      <c r="T50" s="421"/>
      <c r="U50" s="421"/>
      <c r="V50" s="421"/>
    </row>
    <row r="51" spans="1:35">
      <c r="A51" s="427" t="s">
        <v>4621</v>
      </c>
      <c r="B51" s="433"/>
      <c r="E51" s="432"/>
      <c r="H51" s="431"/>
      <c r="I51" s="431"/>
      <c r="J51" s="431"/>
      <c r="K51" s="431"/>
      <c r="L51" s="431"/>
      <c r="M51" s="431"/>
      <c r="N51" s="431"/>
      <c r="O51" s="431"/>
      <c r="P51" s="431"/>
      <c r="Q51" s="431"/>
      <c r="R51" s="431"/>
      <c r="S51" s="431"/>
      <c r="T51" s="431"/>
      <c r="U51" s="431"/>
      <c r="V51" s="431"/>
    </row>
    <row r="52" spans="1:35" ht="12" customHeight="1">
      <c r="B52" s="2167" t="s">
        <v>4924</v>
      </c>
      <c r="C52" s="2169" t="s">
        <v>4620</v>
      </c>
      <c r="D52" s="2171" t="s">
        <v>4810</v>
      </c>
      <c r="E52" s="688"/>
    </row>
    <row r="53" spans="1:35" ht="12" customHeight="1">
      <c r="B53" s="2168"/>
      <c r="C53" s="2170"/>
      <c r="D53" s="2172"/>
      <c r="E53" s="689" t="s">
        <v>4809</v>
      </c>
    </row>
    <row r="54" spans="1:35" s="430" customFormat="1" ht="22.5" customHeight="1">
      <c r="B54" s="1244"/>
      <c r="C54" s="1245"/>
      <c r="D54" s="1238"/>
      <c r="E54" s="1236"/>
    </row>
    <row r="55" spans="1:35" s="430" customFormat="1" ht="22.5" customHeight="1">
      <c r="B55" s="1246"/>
      <c r="C55" s="1248"/>
      <c r="D55" s="1247"/>
      <c r="E55" s="1236"/>
    </row>
    <row r="56" spans="1:35" s="429" customFormat="1" ht="19.5">
      <c r="B56" s="1246"/>
      <c r="C56" s="1248"/>
      <c r="D56" s="1247"/>
      <c r="E56" s="1249"/>
      <c r="H56" s="427"/>
    </row>
    <row r="57" spans="1:35" s="429" customFormat="1">
      <c r="B57" s="2175" t="s">
        <v>169</v>
      </c>
      <c r="C57" s="2176"/>
      <c r="D57" s="2176"/>
      <c r="E57" s="2177"/>
      <c r="H57" s="427"/>
    </row>
    <row r="58" spans="1:35" s="427" customFormat="1">
      <c r="A58" s="428"/>
    </row>
    <row r="59" spans="1:35" s="427" customFormat="1" ht="27.75" customHeight="1">
      <c r="A59" s="2173" t="s">
        <v>4649</v>
      </c>
      <c r="B59" s="2173"/>
      <c r="C59" s="1255" t="str">
        <f>IF(SUM(I5:U5)&gt;0,SUM(I5:U5),"")</f>
        <v/>
      </c>
      <c r="H59" s="421"/>
      <c r="I59" s="2162"/>
      <c r="J59" s="2162"/>
      <c r="K59" s="2162"/>
      <c r="L59" s="2162"/>
      <c r="M59" s="2162"/>
      <c r="N59" s="2162"/>
      <c r="O59" s="2162"/>
      <c r="P59" s="2162"/>
      <c r="Q59" s="2162"/>
      <c r="R59" s="2162"/>
      <c r="S59" s="2162"/>
      <c r="T59" s="2162"/>
      <c r="U59" s="426"/>
      <c r="V59" s="426"/>
      <c r="W59" s="2163"/>
      <c r="X59" s="2163"/>
      <c r="Y59" s="2163"/>
      <c r="Z59" s="2163"/>
      <c r="AA59" s="2163"/>
      <c r="AB59" s="2163"/>
      <c r="AC59" s="2163"/>
      <c r="AD59" s="2163"/>
      <c r="AE59" s="2163"/>
      <c r="AF59" s="2163"/>
      <c r="AG59" s="2163"/>
      <c r="AH59" s="2163"/>
      <c r="AI59" s="2163"/>
    </row>
    <row r="60" spans="1:35" ht="27.75" customHeight="1">
      <c r="B60" s="480"/>
      <c r="I60" s="2161"/>
      <c r="J60" s="2161"/>
      <c r="K60" s="2161"/>
      <c r="L60" s="2161"/>
      <c r="M60" s="426"/>
      <c r="N60" s="2161"/>
      <c r="O60" s="2161"/>
      <c r="P60" s="2161"/>
      <c r="Q60" s="2161"/>
      <c r="R60" s="2161"/>
      <c r="S60" s="2161"/>
      <c r="T60" s="2161"/>
      <c r="U60" s="2161"/>
      <c r="V60" s="423"/>
      <c r="W60" s="2159"/>
      <c r="X60" s="2159"/>
      <c r="Y60" s="2159"/>
      <c r="Z60" s="2159"/>
      <c r="AA60" s="2160"/>
      <c r="AB60" s="2160"/>
      <c r="AC60" s="2160"/>
      <c r="AD60" s="2160"/>
      <c r="AE60" s="2160"/>
      <c r="AF60" s="2160"/>
      <c r="AG60" s="2160"/>
      <c r="AH60" s="2160"/>
      <c r="AI60" s="2160"/>
    </row>
    <row r="61" spans="1:35" ht="42.75" customHeight="1">
      <c r="I61" s="423"/>
      <c r="J61" s="423"/>
      <c r="K61" s="423"/>
      <c r="L61" s="423"/>
      <c r="M61" s="423"/>
      <c r="N61" s="423"/>
      <c r="O61" s="423"/>
      <c r="P61" s="423"/>
      <c r="Q61" s="423"/>
      <c r="R61" s="423"/>
      <c r="S61" s="423"/>
      <c r="T61" s="423"/>
      <c r="U61" s="426"/>
      <c r="V61" s="426"/>
      <c r="W61" s="763"/>
      <c r="X61" s="2158"/>
      <c r="Y61" s="2158"/>
      <c r="Z61" s="2158"/>
      <c r="AA61" s="763"/>
      <c r="AB61" s="2158"/>
      <c r="AC61" s="2158"/>
      <c r="AD61" s="2158"/>
      <c r="AE61" s="2158"/>
      <c r="AF61" s="2158"/>
      <c r="AG61" s="2158"/>
      <c r="AH61" s="2158"/>
      <c r="AI61" s="2158"/>
    </row>
    <row r="62" spans="1:35" ht="27.75" customHeight="1">
      <c r="I62" s="2165"/>
      <c r="J62" s="2165"/>
      <c r="K62" s="2165"/>
      <c r="L62" s="2165"/>
      <c r="M62" s="2166"/>
      <c r="N62" s="2165"/>
      <c r="O62" s="2165"/>
      <c r="P62" s="2165"/>
      <c r="Q62" s="2165"/>
      <c r="R62" s="2165"/>
      <c r="S62" s="2165"/>
      <c r="T62" s="2165"/>
      <c r="U62" s="2165"/>
      <c r="V62" s="424"/>
      <c r="W62" s="764"/>
      <c r="X62" s="764"/>
      <c r="Y62" s="764"/>
      <c r="Z62" s="764"/>
      <c r="AA62" s="764"/>
      <c r="AB62" s="764"/>
      <c r="AC62" s="764"/>
      <c r="AD62" s="764"/>
      <c r="AE62" s="764"/>
      <c r="AF62" s="764"/>
      <c r="AG62" s="764"/>
      <c r="AH62" s="764"/>
      <c r="AI62" s="765"/>
    </row>
    <row r="63" spans="1:35" ht="229.5" customHeight="1">
      <c r="I63" s="2165"/>
      <c r="J63" s="2165"/>
      <c r="K63" s="2165"/>
      <c r="L63" s="2165"/>
      <c r="M63" s="2166"/>
      <c r="N63" s="2165"/>
      <c r="O63" s="2165"/>
      <c r="P63" s="2165"/>
      <c r="Q63" s="2165"/>
      <c r="R63" s="2165"/>
      <c r="S63" s="2165"/>
      <c r="T63" s="2165"/>
      <c r="U63" s="2165"/>
      <c r="V63" s="424"/>
      <c r="W63" s="766"/>
      <c r="X63" s="766"/>
      <c r="Y63" s="766"/>
      <c r="Z63" s="766"/>
      <c r="AA63" s="767"/>
      <c r="AB63" s="766"/>
      <c r="AC63" s="766"/>
      <c r="AD63" s="766"/>
      <c r="AE63" s="766"/>
      <c r="AF63" s="766"/>
      <c r="AG63" s="766"/>
      <c r="AH63" s="766"/>
      <c r="AI63" s="766"/>
    </row>
    <row r="65" spans="9:22">
      <c r="I65" s="2161"/>
      <c r="J65" s="2161"/>
      <c r="K65" s="2161"/>
      <c r="L65" s="2161"/>
      <c r="M65" s="2162"/>
      <c r="N65" s="2162"/>
      <c r="O65" s="2162"/>
      <c r="P65" s="2162"/>
      <c r="Q65" s="2162"/>
      <c r="R65" s="2162"/>
      <c r="S65" s="2162"/>
      <c r="T65" s="2162"/>
      <c r="U65" s="2162"/>
      <c r="V65" s="768"/>
    </row>
    <row r="66" spans="9:22" ht="36" customHeight="1">
      <c r="I66" s="763"/>
      <c r="J66" s="2164"/>
      <c r="K66" s="2164"/>
      <c r="L66" s="2164"/>
      <c r="M66" s="422"/>
      <c r="N66" s="2164"/>
      <c r="O66" s="2164"/>
      <c r="P66" s="2164"/>
      <c r="Q66" s="2164"/>
      <c r="R66" s="2164"/>
      <c r="S66" s="2164"/>
      <c r="T66" s="2164"/>
      <c r="U66" s="2164"/>
      <c r="V66" s="422"/>
    </row>
    <row r="67" spans="9:22">
      <c r="I67" s="423"/>
      <c r="J67" s="423"/>
      <c r="K67" s="423"/>
      <c r="L67" s="423"/>
      <c r="M67" s="423"/>
      <c r="N67" s="423"/>
      <c r="O67" s="423"/>
      <c r="P67" s="423"/>
      <c r="Q67" s="423"/>
      <c r="R67" s="423"/>
      <c r="S67" s="423"/>
      <c r="T67" s="423"/>
      <c r="U67" s="422"/>
      <c r="V67" s="422"/>
    </row>
    <row r="68" spans="9:22">
      <c r="I68" s="424"/>
      <c r="J68" s="424"/>
      <c r="K68" s="424"/>
      <c r="L68" s="424"/>
      <c r="M68" s="425"/>
      <c r="N68" s="424"/>
      <c r="O68" s="424"/>
      <c r="P68" s="424"/>
      <c r="Q68" s="424"/>
      <c r="R68" s="424"/>
      <c r="S68" s="424"/>
      <c r="T68" s="424"/>
      <c r="U68" s="424"/>
      <c r="V68" s="424"/>
    </row>
  </sheetData>
  <mergeCells count="61">
    <mergeCell ref="B42:E42"/>
    <mergeCell ref="B57:E57"/>
    <mergeCell ref="B49:E49"/>
    <mergeCell ref="B44:B45"/>
    <mergeCell ref="C44:C45"/>
    <mergeCell ref="D44:D45"/>
    <mergeCell ref="D2:E2"/>
    <mergeCell ref="B22:B23"/>
    <mergeCell ref="C22:C23"/>
    <mergeCell ref="D22:D23"/>
    <mergeCell ref="D28:E28"/>
    <mergeCell ref="B27:E27"/>
    <mergeCell ref="B29:B30"/>
    <mergeCell ref="C29:C30"/>
    <mergeCell ref="D29:D30"/>
    <mergeCell ref="B37:B38"/>
    <mergeCell ref="C37:C38"/>
    <mergeCell ref="D37:D38"/>
    <mergeCell ref="B36:E36"/>
    <mergeCell ref="B34:E34"/>
    <mergeCell ref="L62:L63"/>
    <mergeCell ref="I62:I63"/>
    <mergeCell ref="B52:B53"/>
    <mergeCell ref="C52:C53"/>
    <mergeCell ref="D52:D53"/>
    <mergeCell ref="A59:B59"/>
    <mergeCell ref="I60:L60"/>
    <mergeCell ref="J66:L66"/>
    <mergeCell ref="K62:K63"/>
    <mergeCell ref="X61:Z61"/>
    <mergeCell ref="N66:U66"/>
    <mergeCell ref="M65:U65"/>
    <mergeCell ref="J62:J63"/>
    <mergeCell ref="I65:L65"/>
    <mergeCell ref="N62:N63"/>
    <mergeCell ref="O62:O63"/>
    <mergeCell ref="S62:S63"/>
    <mergeCell ref="P62:P63"/>
    <mergeCell ref="T62:T63"/>
    <mergeCell ref="U62:U63"/>
    <mergeCell ref="M62:M63"/>
    <mergeCell ref="R62:R63"/>
    <mergeCell ref="Q62:Q63"/>
    <mergeCell ref="AB61:AI61"/>
    <mergeCell ref="W60:Z60"/>
    <mergeCell ref="AA60:AI60"/>
    <mergeCell ref="N60:U60"/>
    <mergeCell ref="I59:T59"/>
    <mergeCell ref="W59:AI59"/>
    <mergeCell ref="M3:U3"/>
    <mergeCell ref="A3:F3"/>
    <mergeCell ref="B4:E4"/>
    <mergeCell ref="I3:L3"/>
    <mergeCell ref="B21:E21"/>
    <mergeCell ref="B18:E18"/>
    <mergeCell ref="C6:C7"/>
    <mergeCell ref="B6:B7"/>
    <mergeCell ref="D6:D7"/>
    <mergeCell ref="B10:B11"/>
    <mergeCell ref="C10:C11"/>
    <mergeCell ref="D10:D11"/>
  </mergeCells>
  <phoneticPr fontId="5"/>
  <dataValidations disablePrompts="1" count="4">
    <dataValidation type="list" allowBlank="1" showInputMessage="1" showErrorMessage="1" sqref="B31:B33 B46:B48" xr:uid="{00000000-0002-0000-0900-000002000000}">
      <formula1>H2.構成員一覧の分類_農業者以外個人</formula1>
    </dataValidation>
    <dataValidation type="list" allowBlank="1" showInputMessage="1" showErrorMessage="1" sqref="B54:B56" xr:uid="{00000000-0002-0000-0900-000001000000}">
      <formula1>H3.構成員一覧の分類_農業者以外団体</formula1>
    </dataValidation>
    <dataValidation type="list" allowBlank="1" showInputMessage="1" showErrorMessage="1" sqref="B24:B26 B39:B41" xr:uid="{00000000-0002-0000-0900-000000000000}">
      <formula1>H1.構成員一覧の分類_農業者</formula1>
    </dataValidation>
    <dataValidation type="list" allowBlank="1" showInputMessage="1" showErrorMessage="1" sqref="E8 E12:E15 E24:E26 E31:E33 E39:E41 E46:E48 E54:E56" xr:uid="{EFA71A97-130D-4E9F-B382-7F63B9EFF938}">
      <formula1>B.○か空白</formula1>
    </dataValidation>
  </dataValidations>
  <printOptions horizontalCentered="1"/>
  <pageMargins left="0.59055118110236227" right="0.31496062992125984" top="0.74803149606299213" bottom="0.74803149606299213" header="0.31496062992125984" footer="0.31496062992125984"/>
  <pageSetup paperSize="9" fitToHeight="0" orientation="portrait" r:id="rId1"/>
  <rowBreaks count="2" manualBreakCount="2">
    <brk id="34" max="5" man="1"/>
    <brk id="58" max="5" man="1"/>
  </rowBreaks>
  <ignoredErrors>
    <ignoredError sqref="B4" unlocked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09710-7493-4201-8CFC-791452B6374E}">
  <sheetPr codeName="Sheet14">
    <tabColor theme="8"/>
    <pageSetUpPr fitToPage="1"/>
  </sheetPr>
  <dimension ref="B1:L40"/>
  <sheetViews>
    <sheetView showGridLines="0" view="pageBreakPreview" zoomScale="71" zoomScaleNormal="100" zoomScaleSheetLayoutView="96" workbookViewId="0">
      <selection activeCell="Y15" sqref="Y15"/>
    </sheetView>
  </sheetViews>
  <sheetFormatPr defaultColWidth="3.625" defaultRowHeight="20.100000000000001" customHeight="1"/>
  <cols>
    <col min="1" max="1" width="2.125" style="133" customWidth="1"/>
    <col min="2" max="2" width="4.125" style="133" customWidth="1"/>
    <col min="3" max="3" width="11.625" style="133" customWidth="1"/>
    <col min="4" max="4" width="5.875" style="133" customWidth="1"/>
    <col min="5" max="5" width="6.625" style="133" customWidth="1"/>
    <col min="6" max="6" width="14.875" style="133" customWidth="1"/>
    <col min="7" max="8" width="23.875" style="133" customWidth="1"/>
    <col min="9" max="9" width="7.875" style="133" customWidth="1"/>
    <col min="10" max="10" width="9.875" style="133" customWidth="1"/>
    <col min="11" max="11" width="13.5" style="133" customWidth="1"/>
    <col min="12" max="12" width="7.125" style="133" customWidth="1"/>
    <col min="13" max="13" width="2" style="133" customWidth="1"/>
    <col min="14" max="16384" width="3.625" style="133"/>
  </cols>
  <sheetData>
    <row r="1" spans="2:12" ht="20.100000000000001" customHeight="1">
      <c r="B1" s="155" t="s">
        <v>581</v>
      </c>
      <c r="L1" s="467" t="s">
        <v>4640</v>
      </c>
    </row>
    <row r="2" spans="2:12" ht="18" customHeight="1">
      <c r="B2" s="155" t="s">
        <v>4639</v>
      </c>
      <c r="C2" s="155"/>
      <c r="D2" s="155"/>
      <c r="E2" s="155"/>
      <c r="J2" s="466"/>
      <c r="K2" s="2182" t="s">
        <v>440</v>
      </c>
      <c r="L2" s="2182"/>
    </row>
    <row r="3" spans="2:12" ht="18" customHeight="1">
      <c r="B3" s="155"/>
      <c r="C3" s="155"/>
      <c r="D3" s="155"/>
      <c r="E3" s="155"/>
      <c r="H3" s="154" t="s">
        <v>580</v>
      </c>
      <c r="I3" s="2190" t="str">
        <f>'はじめに（PC）'!D4&amp;""</f>
        <v>○○・・・・・・活動組織</v>
      </c>
      <c r="J3" s="2190"/>
      <c r="K3" s="2190"/>
      <c r="L3" s="2190"/>
    </row>
    <row r="4" spans="2:12" ht="22.5" customHeight="1">
      <c r="B4" s="2183" t="s">
        <v>579</v>
      </c>
      <c r="C4" s="2183"/>
      <c r="D4" s="2183"/>
      <c r="E4" s="2183"/>
      <c r="F4" s="2183"/>
      <c r="G4" s="2183"/>
      <c r="H4" s="2183"/>
      <c r="I4" s="2183"/>
      <c r="J4" s="2183"/>
      <c r="K4" s="2183"/>
      <c r="L4" s="2183"/>
    </row>
    <row r="5" spans="2:12" ht="17.25" customHeight="1">
      <c r="B5" s="153" t="s">
        <v>578</v>
      </c>
      <c r="C5" s="152"/>
      <c r="D5" s="152"/>
      <c r="E5" s="152"/>
      <c r="F5" s="152"/>
      <c r="G5" s="152"/>
      <c r="H5" s="152"/>
      <c r="I5" s="152"/>
      <c r="J5" s="152"/>
      <c r="K5" s="152"/>
      <c r="L5" s="151"/>
    </row>
    <row r="6" spans="2:12" ht="17.25" customHeight="1">
      <c r="B6" s="2184" t="s">
        <v>577</v>
      </c>
      <c r="C6" s="2185"/>
      <c r="D6" s="2185"/>
      <c r="E6" s="2185"/>
      <c r="F6" s="2185"/>
      <c r="G6" s="2185"/>
      <c r="H6" s="2185"/>
      <c r="I6" s="2185"/>
      <c r="J6" s="2185"/>
      <c r="K6" s="2185"/>
      <c r="L6" s="2186"/>
    </row>
    <row r="7" spans="2:12" ht="17.25" customHeight="1">
      <c r="B7" s="2184" t="s">
        <v>576</v>
      </c>
      <c r="C7" s="2185"/>
      <c r="D7" s="2185"/>
      <c r="E7" s="2185"/>
      <c r="F7" s="2185"/>
      <c r="G7" s="2185"/>
      <c r="H7" s="2185"/>
      <c r="I7" s="2185"/>
      <c r="J7" s="2185"/>
      <c r="K7" s="2185"/>
      <c r="L7" s="2186"/>
    </row>
    <row r="8" spans="2:12" ht="17.25" customHeight="1">
      <c r="B8" s="2187" t="s">
        <v>575</v>
      </c>
      <c r="C8" s="2188"/>
      <c r="D8" s="2188"/>
      <c r="E8" s="2188"/>
      <c r="F8" s="2188"/>
      <c r="G8" s="2188"/>
      <c r="H8" s="2188"/>
      <c r="I8" s="2188"/>
      <c r="J8" s="2188"/>
      <c r="K8" s="2188"/>
      <c r="L8" s="2189"/>
    </row>
    <row r="9" spans="2:12" ht="24" customHeight="1">
      <c r="B9" s="133" t="s">
        <v>574</v>
      </c>
    </row>
    <row r="10" spans="2:12" ht="41.25" customHeight="1">
      <c r="B10" s="149" t="s">
        <v>573</v>
      </c>
      <c r="C10" s="149" t="s">
        <v>572</v>
      </c>
      <c r="D10" s="149" t="s">
        <v>571</v>
      </c>
      <c r="E10" s="149" t="s">
        <v>570</v>
      </c>
      <c r="F10" s="149" t="s">
        <v>569</v>
      </c>
      <c r="G10" s="149" t="s">
        <v>568</v>
      </c>
      <c r="H10" s="149" t="s">
        <v>567</v>
      </c>
      <c r="I10" s="149" t="s">
        <v>566</v>
      </c>
      <c r="J10" s="150" t="s">
        <v>565</v>
      </c>
      <c r="K10" s="149" t="s">
        <v>564</v>
      </c>
      <c r="L10" s="148" t="s">
        <v>172</v>
      </c>
    </row>
    <row r="11" spans="2:12" ht="61.5" customHeight="1">
      <c r="B11" s="147">
        <v>1</v>
      </c>
      <c r="C11" s="145"/>
      <c r="D11" s="146"/>
      <c r="E11" s="143"/>
      <c r="F11" s="145"/>
      <c r="G11" s="145"/>
      <c r="H11" s="145"/>
      <c r="I11" s="143"/>
      <c r="J11" s="143"/>
      <c r="K11" s="146"/>
      <c r="L11" s="1254"/>
    </row>
    <row r="12" spans="2:12" ht="61.5" customHeight="1">
      <c r="B12" s="147">
        <v>2</v>
      </c>
      <c r="C12" s="145"/>
      <c r="D12" s="146"/>
      <c r="E12" s="146"/>
      <c r="F12" s="145"/>
      <c r="G12" s="145"/>
      <c r="H12" s="145"/>
      <c r="I12" s="143"/>
      <c r="J12" s="143"/>
      <c r="K12" s="146"/>
      <c r="L12" s="1254"/>
    </row>
    <row r="13" spans="2:12" ht="61.5" customHeight="1">
      <c r="B13" s="147">
        <v>3</v>
      </c>
      <c r="C13" s="145"/>
      <c r="D13" s="146"/>
      <c r="E13" s="143"/>
      <c r="F13" s="145"/>
      <c r="G13" s="145"/>
      <c r="H13" s="145"/>
      <c r="I13" s="143"/>
      <c r="J13" s="143"/>
      <c r="K13" s="146"/>
      <c r="L13" s="1254"/>
    </row>
    <row r="14" spans="2:12" ht="61.5" customHeight="1">
      <c r="B14" s="147">
        <v>4</v>
      </c>
      <c r="C14" s="145"/>
      <c r="D14" s="146"/>
      <c r="E14" s="143"/>
      <c r="F14" s="145"/>
      <c r="G14" s="145"/>
      <c r="H14" s="145"/>
      <c r="I14" s="143"/>
      <c r="J14" s="143"/>
      <c r="K14" s="146"/>
      <c r="L14" s="1254"/>
    </row>
    <row r="15" spans="2:12" ht="61.5" customHeight="1">
      <c r="B15" s="144">
        <v>5</v>
      </c>
      <c r="C15" s="146"/>
      <c r="D15" s="143"/>
      <c r="E15" s="143"/>
      <c r="F15" s="145"/>
      <c r="G15" s="145"/>
      <c r="H15" s="145"/>
      <c r="I15" s="143"/>
      <c r="J15" s="143"/>
      <c r="K15" s="143"/>
      <c r="L15" s="1254"/>
    </row>
    <row r="16" spans="2:12" ht="20.100000000000001" customHeight="1">
      <c r="B16" s="142" t="s">
        <v>563</v>
      </c>
    </row>
    <row r="17" spans="2:12" ht="20.100000000000001" customHeight="1">
      <c r="B17" s="142" t="s">
        <v>562</v>
      </c>
    </row>
    <row r="18" spans="2:12" ht="28.5" customHeight="1">
      <c r="B18" s="133" t="s">
        <v>561</v>
      </c>
    </row>
    <row r="19" spans="2:12" ht="20.100000000000001" customHeight="1">
      <c r="B19" s="142" t="s">
        <v>560</v>
      </c>
    </row>
    <row r="20" spans="2:12" ht="20.100000000000001" customHeight="1">
      <c r="B20" s="141"/>
      <c r="C20" s="140"/>
      <c r="D20" s="140"/>
      <c r="E20" s="140"/>
      <c r="F20" s="140"/>
      <c r="G20" s="140"/>
      <c r="H20" s="140"/>
      <c r="I20" s="140"/>
      <c r="J20" s="140"/>
      <c r="K20" s="140"/>
      <c r="L20" s="139"/>
    </row>
    <row r="21" spans="2:12" ht="20.100000000000001" customHeight="1">
      <c r="B21" s="138"/>
      <c r="L21" s="137"/>
    </row>
    <row r="22" spans="2:12" ht="20.100000000000001" customHeight="1">
      <c r="B22" s="138"/>
      <c r="L22" s="137"/>
    </row>
    <row r="23" spans="2:12" ht="20.100000000000001" customHeight="1">
      <c r="B23" s="138"/>
      <c r="L23" s="137"/>
    </row>
    <row r="24" spans="2:12" ht="20.100000000000001" customHeight="1">
      <c r="B24" s="138"/>
      <c r="L24" s="137"/>
    </row>
    <row r="25" spans="2:12" ht="20.100000000000001" customHeight="1">
      <c r="B25" s="138"/>
      <c r="L25" s="137"/>
    </row>
    <row r="26" spans="2:12" ht="20.100000000000001" customHeight="1">
      <c r="B26" s="138"/>
      <c r="L26" s="137"/>
    </row>
    <row r="27" spans="2:12" ht="20.100000000000001" customHeight="1">
      <c r="B27" s="138"/>
      <c r="L27" s="137"/>
    </row>
    <row r="28" spans="2:12" ht="20.100000000000001" customHeight="1">
      <c r="B28" s="138"/>
      <c r="L28" s="137"/>
    </row>
    <row r="29" spans="2:12" ht="20.100000000000001" customHeight="1">
      <c r="B29" s="138"/>
      <c r="L29" s="137"/>
    </row>
    <row r="30" spans="2:12" ht="20.100000000000001" customHeight="1">
      <c r="B30" s="138"/>
      <c r="L30" s="137"/>
    </row>
    <row r="31" spans="2:12" ht="20.100000000000001" customHeight="1">
      <c r="B31" s="138"/>
      <c r="L31" s="137"/>
    </row>
    <row r="32" spans="2:12" ht="20.100000000000001" customHeight="1">
      <c r="B32" s="138"/>
      <c r="L32" s="137"/>
    </row>
    <row r="33" spans="2:12" ht="20.100000000000001" customHeight="1">
      <c r="B33" s="138"/>
      <c r="L33" s="137"/>
    </row>
    <row r="34" spans="2:12" ht="20.100000000000001" customHeight="1">
      <c r="B34" s="138"/>
      <c r="L34" s="137"/>
    </row>
    <row r="35" spans="2:12" ht="20.100000000000001" customHeight="1">
      <c r="B35" s="138"/>
      <c r="L35" s="137"/>
    </row>
    <row r="36" spans="2:12" ht="20.100000000000001" customHeight="1">
      <c r="B36" s="138"/>
      <c r="L36" s="137"/>
    </row>
    <row r="37" spans="2:12" ht="20.100000000000001" customHeight="1">
      <c r="B37" s="138"/>
      <c r="L37" s="137"/>
    </row>
    <row r="38" spans="2:12" ht="20.100000000000001" customHeight="1">
      <c r="B38" s="138"/>
      <c r="L38" s="137"/>
    </row>
    <row r="39" spans="2:12" ht="20.100000000000001" customHeight="1">
      <c r="B39" s="138"/>
      <c r="L39" s="137"/>
    </row>
    <row r="40" spans="2:12" ht="20.100000000000001" customHeight="1">
      <c r="B40" s="136"/>
      <c r="C40" s="135"/>
      <c r="D40" s="135"/>
      <c r="E40" s="135"/>
      <c r="F40" s="135"/>
      <c r="G40" s="135"/>
      <c r="H40" s="135"/>
      <c r="I40" s="135"/>
      <c r="J40" s="135"/>
      <c r="K40" s="135"/>
      <c r="L40" s="134"/>
    </row>
  </sheetData>
  <sheetProtection selectLockedCells="1"/>
  <mergeCells count="6">
    <mergeCell ref="K2:L2"/>
    <mergeCell ref="B4:L4"/>
    <mergeCell ref="B6:L6"/>
    <mergeCell ref="B7:L7"/>
    <mergeCell ref="B8:L8"/>
    <mergeCell ref="I3:L3"/>
  </mergeCells>
  <phoneticPr fontId="5"/>
  <printOptions horizontalCentered="1"/>
  <pageMargins left="0.59055118110236227" right="0.31496062992125984" top="0.74803149606299213" bottom="0.74803149606299213" header="0.31496062992125984" footer="0.31496062992125984"/>
  <pageSetup paperSize="9" scale="72" fitToHeight="0" orientation="portrait" r:id="rId1"/>
  <rowBreaks count="1" manualBreakCount="1">
    <brk id="17" max="12"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6FED1-8C04-4EC1-A13B-CD6C98E43D30}">
  <sheetPr codeName="Sheet15">
    <tabColor theme="8"/>
    <pageSetUpPr fitToPage="1"/>
  </sheetPr>
  <dimension ref="A1:B28"/>
  <sheetViews>
    <sheetView showGridLines="0" view="pageBreakPreview" zoomScale="71" zoomScaleNormal="100" zoomScaleSheetLayoutView="100" workbookViewId="0">
      <selection activeCell="G6" sqref="G6"/>
    </sheetView>
  </sheetViews>
  <sheetFormatPr defaultColWidth="9" defaultRowHeight="13.5"/>
  <cols>
    <col min="1" max="1" width="42.5" style="156" customWidth="1"/>
    <col min="2" max="2" width="53.625" style="156" customWidth="1"/>
    <col min="3" max="16384" width="9" style="156"/>
  </cols>
  <sheetData>
    <row r="1" spans="1:2" ht="21" customHeight="1">
      <c r="A1" s="2194" t="s">
        <v>597</v>
      </c>
      <c r="B1" s="2194"/>
    </row>
    <row r="2" spans="1:2" ht="21" customHeight="1">
      <c r="A2" s="463" t="s">
        <v>4639</v>
      </c>
      <c r="B2" s="468" t="s">
        <v>4640</v>
      </c>
    </row>
    <row r="3" spans="1:2" ht="18.95" customHeight="1">
      <c r="A3" s="2195" t="s">
        <v>596</v>
      </c>
      <c r="B3" s="2195"/>
    </row>
    <row r="4" spans="1:2" ht="15" customHeight="1">
      <c r="A4" s="2196"/>
      <c r="B4" s="2196"/>
    </row>
    <row r="5" spans="1:2" ht="71.099999999999994" customHeight="1">
      <c r="A5" s="2197" t="s">
        <v>4970</v>
      </c>
      <c r="B5" s="2197"/>
    </row>
    <row r="6" spans="1:2" ht="16.5" customHeight="1">
      <c r="A6" s="2193" t="s">
        <v>595</v>
      </c>
      <c r="B6" s="2193"/>
    </row>
    <row r="7" spans="1:2" ht="18.600000000000001" customHeight="1">
      <c r="A7" s="2191" t="s">
        <v>594</v>
      </c>
      <c r="B7" s="2191"/>
    </row>
    <row r="8" spans="1:2" ht="35.1" customHeight="1">
      <c r="A8" s="2192" t="s">
        <v>593</v>
      </c>
      <c r="B8" s="2192"/>
    </row>
    <row r="9" spans="1:2" ht="35.1" customHeight="1">
      <c r="A9" s="2192" t="s">
        <v>592</v>
      </c>
      <c r="B9" s="2192"/>
    </row>
    <row r="10" spans="1:2" ht="10.5" customHeight="1">
      <c r="A10" s="2193"/>
      <c r="B10" s="2193"/>
    </row>
    <row r="11" spans="1:2" ht="18.600000000000001" customHeight="1">
      <c r="A11" s="2191" t="s">
        <v>591</v>
      </c>
      <c r="B11" s="2191"/>
    </row>
    <row r="12" spans="1:2" ht="46.5" customHeight="1">
      <c r="A12" s="2192" t="s">
        <v>590</v>
      </c>
      <c r="B12" s="2192"/>
    </row>
    <row r="13" spans="1:2" ht="72.75" customHeight="1">
      <c r="A13" s="2198" t="s">
        <v>589</v>
      </c>
      <c r="B13" s="2198"/>
    </row>
    <row r="14" spans="1:2" ht="72.75" customHeight="1">
      <c r="A14" s="2198" t="s">
        <v>588</v>
      </c>
      <c r="B14" s="2198"/>
    </row>
    <row r="15" spans="1:2" ht="9.75" customHeight="1">
      <c r="A15" s="2193"/>
      <c r="B15" s="2193"/>
    </row>
    <row r="16" spans="1:2" ht="15" customHeight="1">
      <c r="A16" s="2191" t="s">
        <v>587</v>
      </c>
      <c r="B16" s="2191"/>
    </row>
    <row r="17" spans="1:2" ht="40.5" customHeight="1">
      <c r="A17" s="2198" t="s">
        <v>586</v>
      </c>
      <c r="B17" s="2198"/>
    </row>
    <row r="18" spans="1:2" ht="12.75" customHeight="1">
      <c r="A18" s="2193"/>
      <c r="B18" s="2193"/>
    </row>
    <row r="19" spans="1:2" ht="40.5" customHeight="1">
      <c r="A19" s="2198" t="s">
        <v>585</v>
      </c>
      <c r="B19" s="2198"/>
    </row>
    <row r="20" spans="1:2" ht="12" customHeight="1">
      <c r="A20" s="2193"/>
      <c r="B20" s="2193"/>
    </row>
    <row r="21" spans="1:2" ht="18.600000000000001" customHeight="1">
      <c r="A21" s="1104" t="s">
        <v>584</v>
      </c>
    </row>
    <row r="22" spans="1:2" ht="22.5" customHeight="1">
      <c r="B22" s="446" t="str">
        <f>'はじめに（PC）'!D4&amp;""</f>
        <v>○○・・・・・・活動組織</v>
      </c>
    </row>
    <row r="23" spans="1:2" ht="22.5" customHeight="1">
      <c r="B23" s="446" t="str">
        <f>"住　所　　"&amp;'はじめに（PC）'!D6&amp;""</f>
        <v>住　所　　○○市or○○町○○○</v>
      </c>
    </row>
    <row r="24" spans="1:2" ht="22.5" customHeight="1">
      <c r="B24" s="446" t="str">
        <f>"代　表　　"&amp;'はじめに（PC）'!D5&amp;""</f>
        <v>代　表　　○○　○○</v>
      </c>
    </row>
    <row r="25" spans="1:2" ht="13.5" customHeight="1">
      <c r="B25" s="157"/>
    </row>
    <row r="26" spans="1:2" ht="22.5" customHeight="1">
      <c r="B26" s="1105" t="s">
        <v>583</v>
      </c>
    </row>
    <row r="27" spans="1:2" ht="22.5" customHeight="1">
      <c r="B27" s="1106" t="s">
        <v>6848</v>
      </c>
    </row>
    <row r="28" spans="1:2" ht="22.5" customHeight="1">
      <c r="B28" s="1106" t="s">
        <v>582</v>
      </c>
    </row>
  </sheetData>
  <sheetProtection selectLockedCells="1"/>
  <mergeCells count="19">
    <mergeCell ref="A11:B11"/>
    <mergeCell ref="A12:B12"/>
    <mergeCell ref="A20:B20"/>
    <mergeCell ref="A14:B14"/>
    <mergeCell ref="A15:B15"/>
    <mergeCell ref="A16:B16"/>
    <mergeCell ref="A17:B17"/>
    <mergeCell ref="A18:B18"/>
    <mergeCell ref="A19:B19"/>
    <mergeCell ref="A13:B13"/>
    <mergeCell ref="A7:B7"/>
    <mergeCell ref="A8:B8"/>
    <mergeCell ref="A9:B9"/>
    <mergeCell ref="A10:B10"/>
    <mergeCell ref="A1:B1"/>
    <mergeCell ref="A3:B3"/>
    <mergeCell ref="A4:B4"/>
    <mergeCell ref="A5:B5"/>
    <mergeCell ref="A6:B6"/>
  </mergeCells>
  <phoneticPr fontId="5"/>
  <printOptions horizontalCentered="1"/>
  <pageMargins left="0.59055118110236227" right="0.31496062992125984" top="0.74803149606299213" bottom="0.74803149606299213" header="0.31496062992125984" footer="0.31496062992125984"/>
  <pageSetup paperSize="9" scale="99"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75463-B735-4514-A30D-EF830D3E3542}">
  <sheetPr codeName="Sheet36">
    <tabColor rgb="FFFF0000"/>
    <pageSetUpPr fitToPage="1"/>
  </sheetPr>
  <dimension ref="A1:W241"/>
  <sheetViews>
    <sheetView showGridLines="0" view="pageBreakPreview" zoomScale="93" zoomScaleNormal="96" zoomScaleSheetLayoutView="73" workbookViewId="0">
      <selection activeCell="AC8" sqref="AC8"/>
    </sheetView>
  </sheetViews>
  <sheetFormatPr defaultColWidth="9" defaultRowHeight="18.75"/>
  <cols>
    <col min="1" max="1" width="2.875" style="575" customWidth="1"/>
    <col min="2" max="3" width="9.875" style="575" customWidth="1"/>
    <col min="4" max="5" width="8" style="575" customWidth="1"/>
    <col min="6" max="6" width="8.5" style="575" customWidth="1"/>
    <col min="7" max="12" width="4.875" style="575" customWidth="1"/>
    <col min="13" max="13" width="9.125" style="575" customWidth="1"/>
    <col min="14" max="14" width="5.125" style="575" hidden="1" customWidth="1"/>
    <col min="15" max="15" width="21" style="575" customWidth="1"/>
    <col min="16" max="16" width="29.75" style="575" customWidth="1"/>
    <col min="17" max="24" width="7.625" style="575" customWidth="1"/>
    <col min="25" max="16384" width="9" style="575"/>
  </cols>
  <sheetData>
    <row r="1" spans="1:23" ht="19.5">
      <c r="A1" s="176" t="s">
        <v>601</v>
      </c>
      <c r="B1" s="175"/>
      <c r="C1" s="175"/>
      <c r="P1" s="471" t="s">
        <v>4640</v>
      </c>
    </row>
    <row r="2" spans="1:23" ht="24" customHeight="1">
      <c r="A2" s="469" t="s">
        <v>4639</v>
      </c>
      <c r="D2" s="470"/>
      <c r="E2" s="470"/>
      <c r="F2" s="470"/>
      <c r="G2" s="2227" t="s">
        <v>6894</v>
      </c>
      <c r="H2" s="2227"/>
      <c r="I2" s="2227"/>
      <c r="J2" s="2227"/>
      <c r="K2" s="2227"/>
      <c r="L2" s="2227"/>
      <c r="M2" s="2227"/>
      <c r="P2" s="174" t="s">
        <v>580</v>
      </c>
      <c r="Q2" s="470"/>
      <c r="R2" s="470"/>
      <c r="S2" s="470"/>
      <c r="T2" s="470"/>
      <c r="U2" s="470"/>
      <c r="V2" s="470"/>
    </row>
    <row r="3" spans="1:23" ht="27" customHeight="1">
      <c r="D3" s="173"/>
      <c r="E3" s="173"/>
      <c r="F3" s="1120" t="s">
        <v>6926</v>
      </c>
      <c r="G3" s="2199" t="s">
        <v>4656</v>
      </c>
      <c r="H3" s="2199"/>
      <c r="I3" s="2199"/>
      <c r="J3" s="2199"/>
      <c r="K3" s="2199"/>
      <c r="L3" s="2199"/>
      <c r="M3" s="2199"/>
      <c r="N3" s="2199"/>
      <c r="O3" s="2199"/>
      <c r="P3" s="447" t="str">
        <f>'はじめに（PC）'!D4&amp;""</f>
        <v>○○・・・・・・活動組織</v>
      </c>
    </row>
    <row r="4" spans="1:23" ht="27" customHeight="1">
      <c r="B4" s="595" t="s">
        <v>600</v>
      </c>
      <c r="C4" s="595"/>
      <c r="D4" s="172"/>
      <c r="E4" s="172"/>
      <c r="F4" s="172"/>
      <c r="G4" s="172"/>
      <c r="H4" s="172"/>
      <c r="I4" s="172"/>
      <c r="J4" s="172"/>
      <c r="K4" s="172"/>
      <c r="L4" s="172"/>
      <c r="M4" s="595"/>
      <c r="N4" s="172"/>
      <c r="O4" s="1307"/>
      <c r="P4" s="172"/>
    </row>
    <row r="5" spans="1:23" ht="50.25" customHeight="1">
      <c r="B5" s="2200" t="s">
        <v>4882</v>
      </c>
      <c r="C5" s="2200"/>
      <c r="D5" s="2201"/>
      <c r="E5" s="2201"/>
      <c r="F5" s="2201"/>
      <c r="G5" s="2201"/>
      <c r="H5" s="2201"/>
      <c r="I5" s="2201"/>
      <c r="J5" s="2201"/>
      <c r="K5" s="2201"/>
      <c r="L5" s="2201"/>
      <c r="M5" s="2201"/>
      <c r="N5" s="2201"/>
      <c r="O5" s="2201"/>
      <c r="P5" s="2201"/>
    </row>
    <row r="6" spans="1:23" ht="19.5" customHeight="1">
      <c r="B6" s="2202" t="s">
        <v>4775</v>
      </c>
      <c r="C6" s="2202"/>
      <c r="D6" s="2203" t="s">
        <v>4651</v>
      </c>
      <c r="E6" s="2203"/>
      <c r="F6" s="2203"/>
      <c r="G6" s="2204" t="s">
        <v>599</v>
      </c>
      <c r="H6" s="2205"/>
      <c r="I6" s="2205"/>
      <c r="J6" s="2205"/>
      <c r="K6" s="2205"/>
      <c r="L6" s="2205"/>
      <c r="M6" s="2203" t="s">
        <v>174</v>
      </c>
      <c r="N6" s="2203"/>
      <c r="O6" s="2203"/>
      <c r="P6" s="2210" t="s">
        <v>4650</v>
      </c>
      <c r="Q6" s="2213" t="s">
        <v>4792</v>
      </c>
      <c r="R6" s="2213"/>
    </row>
    <row r="7" spans="1:23" ht="18" customHeight="1">
      <c r="B7" s="2204" t="s">
        <v>598</v>
      </c>
      <c r="C7" s="2221" t="s">
        <v>4774</v>
      </c>
      <c r="D7" s="2214" t="s">
        <v>189</v>
      </c>
      <c r="E7" s="2215" t="s">
        <v>4652</v>
      </c>
      <c r="F7" s="2215" t="s">
        <v>4653</v>
      </c>
      <c r="G7" s="2206"/>
      <c r="H7" s="2207"/>
      <c r="I7" s="2207"/>
      <c r="J7" s="2207"/>
      <c r="K7" s="2207"/>
      <c r="L7" s="2207"/>
      <c r="M7" s="2216" t="s">
        <v>235</v>
      </c>
      <c r="N7" s="2218" t="s">
        <v>433</v>
      </c>
      <c r="O7" s="2216" t="s">
        <v>99</v>
      </c>
      <c r="P7" s="2211"/>
      <c r="Q7" s="2220" t="s">
        <v>4793</v>
      </c>
      <c r="R7" s="2220" t="s">
        <v>4794</v>
      </c>
    </row>
    <row r="8" spans="1:23" ht="21" customHeight="1">
      <c r="B8" s="2206"/>
      <c r="C8" s="2222"/>
      <c r="D8" s="2214"/>
      <c r="E8" s="2215"/>
      <c r="F8" s="2203"/>
      <c r="G8" s="2208"/>
      <c r="H8" s="2209"/>
      <c r="I8" s="2209"/>
      <c r="J8" s="2209"/>
      <c r="K8" s="2209"/>
      <c r="L8" s="2209"/>
      <c r="M8" s="2217"/>
      <c r="N8" s="2219"/>
      <c r="O8" s="2217"/>
      <c r="P8" s="2212"/>
      <c r="Q8" s="2220"/>
      <c r="R8" s="2220"/>
    </row>
    <row r="9" spans="1:23">
      <c r="A9" s="167"/>
      <c r="B9" s="1115"/>
      <c r="C9" s="1116"/>
      <c r="D9" s="1117"/>
      <c r="E9" s="1117"/>
      <c r="F9" s="482">
        <f t="shared" ref="F9:F40" si="0">SUM(D9+E9)</f>
        <v>0</v>
      </c>
      <c r="G9" s="1118"/>
      <c r="H9" s="1118"/>
      <c r="I9" s="1118"/>
      <c r="J9" s="1118"/>
      <c r="K9" s="1118"/>
      <c r="L9" s="1118"/>
      <c r="M9" s="1310" t="str">
        <f>IF(G9="","",(IFERROR(VLOOKUP($G9,【選択肢】!$Q$3:$U$90,2,)," ")&amp;IF(H9="","",""&amp;CHAR(10)&amp;IFERROR(VLOOKUP($H9,【選択肢】!$Q$3:$U$90,2,)," ")&amp;IF(I9="","",""&amp;CHAR(10)&amp;IFERROR(VLOOKUP($I9,【選択肢】!$Q$3:$U$90,2,)," ")&amp;IF(J9="","",""&amp;CHAR(10)&amp;IFERROR(VLOOKUP($J9,【選択肢】!$Q$3:$U$90,2,)," ")&amp;IF(K9="","",""&amp;CHAR(10)&amp;IFERROR(VLOOKUP($K9,【選択肢】!$Q$3:$U$90,2,)," ")&amp;IF(L9="","",""&amp;CHAR(10)&amp;IFERROR(VLOOKUP($L9,【選択肢】!$Q$3:$U$90,2,)," "))))))))</f>
        <v/>
      </c>
      <c r="N9" s="1310" t="str">
        <f>IF(G9="","",(IFERROR(VLOOKUP($G9,【選択肢】!$Q$3:$U$90,4,)," ")&amp;IF(H9="","",","&amp;IFERROR(VLOOKUP($H9,【選択肢】!$Q$3:$U$90,4,)," ")&amp;IF(I9="","",","&amp;IFERROR(VLOOKUP($I9,【選択肢】!$Q$3:$U$90,4,)," ")&amp;IF(J9="","",","&amp;IFERROR(VLOOKUP($J9,【選択肢】!$Q$3:$U$90,4,)," ")&amp;IF(K9="","",","&amp;IFERROR(VLOOKUP($K9,【選択肢】!$Q$3:$U$90,4,)," ")&amp;IF(L9="","",","&amp;IFERROR(VLOOKUP($L9,【選択肢】!$Q$3:$U$90,4,)," "))))))))</f>
        <v/>
      </c>
      <c r="O9" s="1310" t="str">
        <f>IF(G9="","",(IFERROR(VLOOKUP($G9,【選択肢】!$Q$3:$U$90,5,)," ")&amp;IF(H9="","",""&amp;CHAR(10)&amp;IFERROR(VLOOKUP($H9,【選択肢】!$Q$3:$U$90,5,)," ")&amp;IF(I9="","",""&amp;CHAR(10)&amp;IFERROR(VLOOKUP($I9,【選択肢】!$Q$3:$U$90,5,)," ")&amp;IF(J9="","",""&amp;CHAR(10)&amp;IFERROR(VLOOKUP($J9,【選択肢】!$Q$3:$U$90,5,)," ")&amp;IF(K9="","",""&amp;CHAR(10)&amp;IFERROR(VLOOKUP($K9,【選択肢】!$Q$3:$U$90,5,)," ")&amp;IF(L9="","",""&amp;CHAR(10)&amp;IFERROR(VLOOKUP($L9,【選択肢】!$Q$3:$U$90,5,)," "))))))))</f>
        <v/>
      </c>
      <c r="P9" s="1311"/>
      <c r="Q9" s="1119"/>
      <c r="R9" s="1119"/>
      <c r="S9" s="167"/>
      <c r="T9" s="167"/>
      <c r="U9" s="167"/>
      <c r="V9" s="167"/>
      <c r="W9" s="167"/>
    </row>
    <row r="10" spans="1:23">
      <c r="B10" s="1115"/>
      <c r="C10" s="1116"/>
      <c r="D10" s="1117"/>
      <c r="E10" s="1117"/>
      <c r="F10" s="482">
        <f t="shared" si="0"/>
        <v>0</v>
      </c>
      <c r="G10" s="1118"/>
      <c r="H10" s="1118"/>
      <c r="I10" s="1118"/>
      <c r="J10" s="1118"/>
      <c r="K10" s="1118"/>
      <c r="L10" s="1118"/>
      <c r="M10" s="1310" t="str">
        <f>IF(G10="","",(IFERROR(VLOOKUP($G10,【選択肢】!$Q$3:$U$90,2,)," ")&amp;IF(H10="","",""&amp;CHAR(10)&amp;IFERROR(VLOOKUP($H10,【選択肢】!$Q$3:$U$90,2,)," ")&amp;IF(I10="","",""&amp;CHAR(10)&amp;IFERROR(VLOOKUP($I10,【選択肢】!$Q$3:$U$90,2,)," ")&amp;IF(J10="","",""&amp;CHAR(10)&amp;IFERROR(VLOOKUP($J10,【選択肢】!$Q$3:$U$90,2,)," ")&amp;IF(K10="","",""&amp;CHAR(10)&amp;IFERROR(VLOOKUP($K10,【選択肢】!$Q$3:$U$90,2,)," ")&amp;IF(L10="","",""&amp;CHAR(10)&amp;IFERROR(VLOOKUP($L10,【選択肢】!$Q$3:$U$90,2,)," "))))))))</f>
        <v/>
      </c>
      <c r="N10" s="1310" t="str">
        <f>IF(G10="","",(IFERROR(VLOOKUP($G10,【選択肢】!$Q$3:$U$90,4,)," ")&amp;IF(H10="","",","&amp;IFERROR(VLOOKUP($H10,【選択肢】!$Q$3:$U$90,4,)," ")&amp;IF(I10="","",","&amp;IFERROR(VLOOKUP($I10,【選択肢】!$Q$3:$U$90,4,)," ")&amp;IF(J10="","",","&amp;IFERROR(VLOOKUP($J10,【選択肢】!$Q$3:$U$90,4,)," ")&amp;IF(K10="","",","&amp;IFERROR(VLOOKUP($K10,【選択肢】!$Q$3:$U$90,4,)," ")&amp;IF(L10="","",","&amp;IFERROR(VLOOKUP($L10,【選択肢】!$Q$3:$U$90,4,)," "))))))))</f>
        <v/>
      </c>
      <c r="O10" s="1310" t="str">
        <f>IF(G10="","",(IFERROR(VLOOKUP($G10,【選択肢】!$Q$3:$U$90,5,)," ")&amp;IF(H10="","",""&amp;CHAR(10)&amp;IFERROR(VLOOKUP($H10,【選択肢】!$Q$3:$U$90,5,)," ")&amp;IF(I10="","",""&amp;CHAR(10)&amp;IFERROR(VLOOKUP($I10,【選択肢】!$Q$3:$U$90,5,)," ")&amp;IF(J10="","",""&amp;CHAR(10)&amp;IFERROR(VLOOKUP($J10,【選択肢】!$Q$3:$U$90,5,)," ")&amp;IF(K10="","",""&amp;CHAR(10)&amp;IFERROR(VLOOKUP($K10,【選択肢】!$Q$3:$U$90,5,)," ")&amp;IF(L10="","",""&amp;CHAR(10)&amp;IFERROR(VLOOKUP($L10,【選択肢】!$Q$3:$U$90,5,)," "))))))))</f>
        <v/>
      </c>
      <c r="P10" s="1311"/>
      <c r="Q10" s="1119"/>
      <c r="R10" s="1119"/>
      <c r="S10" s="167"/>
      <c r="T10" s="167"/>
      <c r="U10" s="167"/>
      <c r="V10" s="167"/>
      <c r="W10" s="167"/>
    </row>
    <row r="11" spans="1:23">
      <c r="B11" s="1115"/>
      <c r="C11" s="1116"/>
      <c r="D11" s="1117"/>
      <c r="E11" s="1117"/>
      <c r="F11" s="482">
        <f t="shared" si="0"/>
        <v>0</v>
      </c>
      <c r="G11" s="1118"/>
      <c r="H11" s="1118"/>
      <c r="I11" s="1118"/>
      <c r="J11" s="1118"/>
      <c r="K11" s="1118"/>
      <c r="L11" s="1118"/>
      <c r="M11" s="1310" t="str">
        <f>IF(G11="","",(IFERROR(VLOOKUP($G11,【選択肢】!$Q$3:$U$90,2,)," ")&amp;IF(H11="","",""&amp;CHAR(10)&amp;IFERROR(VLOOKUP($H11,【選択肢】!$Q$3:$U$90,2,)," ")&amp;IF(I11="","",""&amp;CHAR(10)&amp;IFERROR(VLOOKUP($I11,【選択肢】!$Q$3:$U$90,2,)," ")&amp;IF(J11="","",""&amp;CHAR(10)&amp;IFERROR(VLOOKUP($J11,【選択肢】!$Q$3:$U$90,2,)," ")&amp;IF(K11="","",""&amp;CHAR(10)&amp;IFERROR(VLOOKUP($K11,【選択肢】!$Q$3:$U$90,2,)," ")&amp;IF(L11="","",""&amp;CHAR(10)&amp;IFERROR(VLOOKUP($L11,【選択肢】!$Q$3:$U$90,2,)," "))))))))</f>
        <v/>
      </c>
      <c r="N11" s="1310" t="str">
        <f>IF(G11="","",(IFERROR(VLOOKUP($G11,【選択肢】!$Q$3:$U$90,4,)," ")&amp;IF(H11="","",","&amp;IFERROR(VLOOKUP($H11,【選択肢】!$Q$3:$U$90,4,)," ")&amp;IF(I11="","",","&amp;IFERROR(VLOOKUP($I11,【選択肢】!$Q$3:$U$90,4,)," ")&amp;IF(J11="","",","&amp;IFERROR(VLOOKUP($J11,【選択肢】!$Q$3:$U$90,4,)," ")&amp;IF(K11="","",","&amp;IFERROR(VLOOKUP($K11,【選択肢】!$Q$3:$U$90,4,)," ")&amp;IF(L11="","",","&amp;IFERROR(VLOOKUP($L11,【選択肢】!$Q$3:$U$90,4,)," "))))))))</f>
        <v/>
      </c>
      <c r="O11" s="1310" t="str">
        <f>IF(G11="","",(IFERROR(VLOOKUP($G11,【選択肢】!$Q$3:$U$90,5,)," ")&amp;IF(H11="","",""&amp;CHAR(10)&amp;IFERROR(VLOOKUP($H11,【選択肢】!$Q$3:$U$90,5,)," ")&amp;IF(I11="","",""&amp;CHAR(10)&amp;IFERROR(VLOOKUP($I11,【選択肢】!$Q$3:$U$90,5,)," ")&amp;IF(J11="","",""&amp;CHAR(10)&amp;IFERROR(VLOOKUP($J11,【選択肢】!$Q$3:$U$90,5,)," ")&amp;IF(K11="","",""&amp;CHAR(10)&amp;IFERROR(VLOOKUP($K11,【選択肢】!$Q$3:$U$90,5,)," ")&amp;IF(L11="","",""&amp;CHAR(10)&amp;IFERROR(VLOOKUP($L11,【選択肢】!$Q$3:$U$90,5,)," "))))))))</f>
        <v/>
      </c>
      <c r="P11" s="1311"/>
      <c r="Q11" s="1119"/>
      <c r="R11" s="1119"/>
      <c r="S11" s="167"/>
      <c r="T11" s="167"/>
      <c r="U11" s="167"/>
      <c r="V11" s="167"/>
      <c r="W11" s="167"/>
    </row>
    <row r="12" spans="1:23">
      <c r="B12" s="1115"/>
      <c r="C12" s="1116"/>
      <c r="D12" s="1117"/>
      <c r="E12" s="1117"/>
      <c r="F12" s="482">
        <f t="shared" si="0"/>
        <v>0</v>
      </c>
      <c r="G12" s="1118"/>
      <c r="H12" s="1118"/>
      <c r="I12" s="1118"/>
      <c r="J12" s="1118"/>
      <c r="K12" s="1118"/>
      <c r="L12" s="1118"/>
      <c r="M12" s="1310" t="str">
        <f>IF(G12="","",(IFERROR(VLOOKUP($G12,【選択肢】!$Q$3:$U$90,2,)," ")&amp;IF(H12="","",""&amp;CHAR(10)&amp;IFERROR(VLOOKUP($H12,【選択肢】!$Q$3:$U$90,2,)," ")&amp;IF(I12="","",""&amp;CHAR(10)&amp;IFERROR(VLOOKUP($I12,【選択肢】!$Q$3:$U$90,2,)," ")&amp;IF(J12="","",""&amp;CHAR(10)&amp;IFERROR(VLOOKUP($J12,【選択肢】!$Q$3:$U$90,2,)," ")&amp;IF(K12="","",""&amp;CHAR(10)&amp;IFERROR(VLOOKUP($K12,【選択肢】!$Q$3:$U$90,2,)," ")&amp;IF(L12="","",""&amp;CHAR(10)&amp;IFERROR(VLOOKUP($L12,【選択肢】!$Q$3:$U$90,2,)," "))))))))</f>
        <v/>
      </c>
      <c r="N12" s="1310" t="str">
        <f>IF(G12="","",(IFERROR(VLOOKUP($G12,【選択肢】!$Q$3:$U$90,4,)," ")&amp;IF(H12="","",","&amp;IFERROR(VLOOKUP($H12,【選択肢】!$Q$3:$U$90,4,)," ")&amp;IF(I12="","",","&amp;IFERROR(VLOOKUP($I12,【選択肢】!$Q$3:$U$90,4,)," ")&amp;IF(J12="","",","&amp;IFERROR(VLOOKUP($J12,【選択肢】!$Q$3:$U$90,4,)," ")&amp;IF(K12="","",","&amp;IFERROR(VLOOKUP($K12,【選択肢】!$Q$3:$U$90,4,)," ")&amp;IF(L12="","",","&amp;IFERROR(VLOOKUP($L12,【選択肢】!$Q$3:$U$90,4,)," "))))))))</f>
        <v/>
      </c>
      <c r="O12" s="1310" t="str">
        <f>IF(G12="","",(IFERROR(VLOOKUP($G12,【選択肢】!$Q$3:$U$90,5,)," ")&amp;IF(H12="","",""&amp;CHAR(10)&amp;IFERROR(VLOOKUP($H12,【選択肢】!$Q$3:$U$90,5,)," ")&amp;IF(I12="","",""&amp;CHAR(10)&amp;IFERROR(VLOOKUP($I12,【選択肢】!$Q$3:$U$90,5,)," ")&amp;IF(J12="","",""&amp;CHAR(10)&amp;IFERROR(VLOOKUP($J12,【選択肢】!$Q$3:$U$90,5,)," ")&amp;IF(K12="","",""&amp;CHAR(10)&amp;IFERROR(VLOOKUP($K12,【選択肢】!$Q$3:$U$90,5,)," ")&amp;IF(L12="","",""&amp;CHAR(10)&amp;IFERROR(VLOOKUP($L12,【選択肢】!$Q$3:$U$90,5,)," "))))))))</f>
        <v/>
      </c>
      <c r="P12" s="1311"/>
      <c r="Q12" s="1119"/>
      <c r="R12" s="1119"/>
      <c r="S12" s="167"/>
      <c r="T12" s="167"/>
      <c r="U12" s="167"/>
      <c r="V12" s="167"/>
      <c r="W12" s="167"/>
    </row>
    <row r="13" spans="1:23">
      <c r="B13" s="1115"/>
      <c r="C13" s="1116"/>
      <c r="D13" s="1117"/>
      <c r="E13" s="1117"/>
      <c r="F13" s="482">
        <f t="shared" si="0"/>
        <v>0</v>
      </c>
      <c r="G13" s="1118"/>
      <c r="H13" s="1118"/>
      <c r="I13" s="1118"/>
      <c r="J13" s="1118"/>
      <c r="K13" s="1118"/>
      <c r="L13" s="1118"/>
      <c r="M13" s="1310" t="str">
        <f>IF(G13="","",(IFERROR(VLOOKUP($G13,【選択肢】!$Q$3:$U$90,2,)," ")&amp;IF(H13="","",""&amp;CHAR(10)&amp;IFERROR(VLOOKUP($H13,【選択肢】!$Q$3:$U$90,2,)," ")&amp;IF(I13="","",""&amp;CHAR(10)&amp;IFERROR(VLOOKUP($I13,【選択肢】!$Q$3:$U$90,2,)," ")&amp;IF(J13="","",""&amp;CHAR(10)&amp;IFERROR(VLOOKUP($J13,【選択肢】!$Q$3:$U$90,2,)," ")&amp;IF(K13="","",""&amp;CHAR(10)&amp;IFERROR(VLOOKUP($K13,【選択肢】!$Q$3:$U$90,2,)," ")&amp;IF(L13="","",""&amp;CHAR(10)&amp;IFERROR(VLOOKUP($L13,【選択肢】!$Q$3:$U$90,2,)," "))))))))</f>
        <v/>
      </c>
      <c r="N13" s="1310" t="str">
        <f>IF(G13="","",(IFERROR(VLOOKUP($G13,【選択肢】!$Q$3:$U$90,4,)," ")&amp;IF(H13="","",","&amp;IFERROR(VLOOKUP($H13,【選択肢】!$Q$3:$U$90,4,)," ")&amp;IF(I13="","",","&amp;IFERROR(VLOOKUP($I13,【選択肢】!$Q$3:$U$90,4,)," ")&amp;IF(J13="","",","&amp;IFERROR(VLOOKUP($J13,【選択肢】!$Q$3:$U$90,4,)," ")&amp;IF(K13="","",","&amp;IFERROR(VLOOKUP($K13,【選択肢】!$Q$3:$U$90,4,)," ")&amp;IF(L13="","",","&amp;IFERROR(VLOOKUP($L13,【選択肢】!$Q$3:$U$90,4,)," "))))))))</f>
        <v/>
      </c>
      <c r="O13" s="1310" t="str">
        <f>IF(G13="","",(IFERROR(VLOOKUP($G13,【選択肢】!$Q$3:$U$90,5,)," ")&amp;IF(H13="","",""&amp;CHAR(10)&amp;IFERROR(VLOOKUP($H13,【選択肢】!$Q$3:$U$90,5,)," ")&amp;IF(I13="","",""&amp;CHAR(10)&amp;IFERROR(VLOOKUP($I13,【選択肢】!$Q$3:$U$90,5,)," ")&amp;IF(J13="","",""&amp;CHAR(10)&amp;IFERROR(VLOOKUP($J13,【選択肢】!$Q$3:$U$90,5,)," ")&amp;IF(K13="","",""&amp;CHAR(10)&amp;IFERROR(VLOOKUP($K13,【選択肢】!$Q$3:$U$90,5,)," ")&amp;IF(L13="","",""&amp;CHAR(10)&amp;IFERROR(VLOOKUP($L13,【選択肢】!$Q$3:$U$90,5,)," "))))))))</f>
        <v/>
      </c>
      <c r="P13" s="1311"/>
      <c r="Q13" s="1119"/>
      <c r="R13" s="1119"/>
      <c r="S13" s="167"/>
      <c r="T13" s="167"/>
      <c r="U13" s="167"/>
      <c r="V13" s="167"/>
      <c r="W13" s="167"/>
    </row>
    <row r="14" spans="1:23">
      <c r="B14" s="1115"/>
      <c r="C14" s="1116"/>
      <c r="D14" s="1117"/>
      <c r="E14" s="1117"/>
      <c r="F14" s="482">
        <f t="shared" si="0"/>
        <v>0</v>
      </c>
      <c r="G14" s="1118"/>
      <c r="H14" s="1118"/>
      <c r="I14" s="1118"/>
      <c r="J14" s="1118"/>
      <c r="K14" s="1118"/>
      <c r="L14" s="1118"/>
      <c r="M14" s="1310" t="str">
        <f>IF(G14="","",(IFERROR(VLOOKUP($G14,【選択肢】!$Q$3:$U$90,2,)," ")&amp;IF(H14="","",""&amp;CHAR(10)&amp;IFERROR(VLOOKUP($H14,【選択肢】!$Q$3:$U$90,2,)," ")&amp;IF(I14="","",""&amp;CHAR(10)&amp;IFERROR(VLOOKUP($I14,【選択肢】!$Q$3:$U$90,2,)," ")&amp;IF(J14="","",""&amp;CHAR(10)&amp;IFERROR(VLOOKUP($J14,【選択肢】!$Q$3:$U$90,2,)," ")&amp;IF(K14="","",""&amp;CHAR(10)&amp;IFERROR(VLOOKUP($K14,【選択肢】!$Q$3:$U$90,2,)," ")&amp;IF(L14="","",""&amp;CHAR(10)&amp;IFERROR(VLOOKUP($L14,【選択肢】!$Q$3:$U$90,2,)," "))))))))</f>
        <v/>
      </c>
      <c r="N14" s="1310" t="str">
        <f>IF(G14="","",(IFERROR(VLOOKUP($G14,【選択肢】!$Q$3:$U$90,4,)," ")&amp;IF(H14="","",","&amp;IFERROR(VLOOKUP($H14,【選択肢】!$Q$3:$U$90,4,)," ")&amp;IF(I14="","",","&amp;IFERROR(VLOOKUP($I14,【選択肢】!$Q$3:$U$90,4,)," ")&amp;IF(J14="","",","&amp;IFERROR(VLOOKUP($J14,【選択肢】!$Q$3:$U$90,4,)," ")&amp;IF(K14="","",","&amp;IFERROR(VLOOKUP($K14,【選択肢】!$Q$3:$U$90,4,)," ")&amp;IF(L14="","",","&amp;IFERROR(VLOOKUP($L14,【選択肢】!$Q$3:$U$90,4,)," "))))))))</f>
        <v/>
      </c>
      <c r="O14" s="1310" t="str">
        <f>IF(G14="","",(IFERROR(VLOOKUP($G14,【選択肢】!$Q$3:$U$90,5,)," ")&amp;IF(H14="","",""&amp;CHAR(10)&amp;IFERROR(VLOOKUP($H14,【選択肢】!$Q$3:$U$90,5,)," ")&amp;IF(I14="","",""&amp;CHAR(10)&amp;IFERROR(VLOOKUP($I14,【選択肢】!$Q$3:$U$90,5,)," ")&amp;IF(J14="","",""&amp;CHAR(10)&amp;IFERROR(VLOOKUP($J14,【選択肢】!$Q$3:$U$90,5,)," ")&amp;IF(K14="","",""&amp;CHAR(10)&amp;IFERROR(VLOOKUP($K14,【選択肢】!$Q$3:$U$90,5,)," ")&amp;IF(L14="","",""&amp;CHAR(10)&amp;IFERROR(VLOOKUP($L14,【選択肢】!$Q$3:$U$90,5,)," "))))))))</f>
        <v/>
      </c>
      <c r="P14" s="1311"/>
      <c r="Q14" s="1119"/>
      <c r="R14" s="1119"/>
      <c r="S14" s="167"/>
      <c r="T14" s="167"/>
      <c r="U14" s="167"/>
      <c r="V14" s="167"/>
      <c r="W14" s="167"/>
    </row>
    <row r="15" spans="1:23">
      <c r="B15" s="1115"/>
      <c r="C15" s="1116"/>
      <c r="D15" s="1117"/>
      <c r="E15" s="1117"/>
      <c r="F15" s="482">
        <f t="shared" si="0"/>
        <v>0</v>
      </c>
      <c r="G15" s="1118"/>
      <c r="H15" s="1118"/>
      <c r="I15" s="1118"/>
      <c r="J15" s="1118"/>
      <c r="K15" s="1118"/>
      <c r="L15" s="1118"/>
      <c r="M15" s="1310" t="str">
        <f>IF(G15="","",(IFERROR(VLOOKUP($G15,【選択肢】!$Q$3:$U$90,2,)," ")&amp;IF(H15="","",""&amp;CHAR(10)&amp;IFERROR(VLOOKUP($H15,【選択肢】!$Q$3:$U$90,2,)," ")&amp;IF(I15="","",""&amp;CHAR(10)&amp;IFERROR(VLOOKUP($I15,【選択肢】!$Q$3:$U$90,2,)," ")&amp;IF(J15="","",""&amp;CHAR(10)&amp;IFERROR(VLOOKUP($J15,【選択肢】!$Q$3:$U$90,2,)," ")&amp;IF(K15="","",""&amp;CHAR(10)&amp;IFERROR(VLOOKUP($K15,【選択肢】!$Q$3:$U$90,2,)," ")&amp;IF(L15="","",""&amp;CHAR(10)&amp;IFERROR(VLOOKUP($L15,【選択肢】!$Q$3:$U$90,2,)," "))))))))</f>
        <v/>
      </c>
      <c r="N15" s="1310" t="str">
        <f>IF(G15="","",(IFERROR(VLOOKUP($G15,【選択肢】!$Q$3:$U$90,4,)," ")&amp;IF(H15="","",","&amp;IFERROR(VLOOKUP($H15,【選択肢】!$Q$3:$U$90,4,)," ")&amp;IF(I15="","",","&amp;IFERROR(VLOOKUP($I15,【選択肢】!$Q$3:$U$90,4,)," ")&amp;IF(J15="","",","&amp;IFERROR(VLOOKUP($J15,【選択肢】!$Q$3:$U$90,4,)," ")&amp;IF(K15="","",","&amp;IFERROR(VLOOKUP($K15,【選択肢】!$Q$3:$U$90,4,)," ")&amp;IF(L15="","",","&amp;IFERROR(VLOOKUP($L15,【選択肢】!$Q$3:$U$90,4,)," "))))))))</f>
        <v/>
      </c>
      <c r="O15" s="1310" t="str">
        <f>IF(G15="","",(IFERROR(VLOOKUP($G15,【選択肢】!$Q$3:$U$90,5,)," ")&amp;IF(H15="","",""&amp;CHAR(10)&amp;IFERROR(VLOOKUP($H15,【選択肢】!$Q$3:$U$90,5,)," ")&amp;IF(I15="","",""&amp;CHAR(10)&amp;IFERROR(VLOOKUP($I15,【選択肢】!$Q$3:$U$90,5,)," ")&amp;IF(J15="","",""&amp;CHAR(10)&amp;IFERROR(VLOOKUP($J15,【選択肢】!$Q$3:$U$90,5,)," ")&amp;IF(K15="","",""&amp;CHAR(10)&amp;IFERROR(VLOOKUP($K15,【選択肢】!$Q$3:$U$90,5,)," ")&amp;IF(L15="","",""&amp;CHAR(10)&amp;IFERROR(VLOOKUP($L15,【選択肢】!$Q$3:$U$90,5,)," "))))))))</f>
        <v/>
      </c>
      <c r="P15" s="1311"/>
      <c r="Q15" s="1119"/>
      <c r="R15" s="1119"/>
      <c r="S15" s="167"/>
      <c r="T15" s="167"/>
      <c r="U15" s="167"/>
      <c r="V15" s="167"/>
      <c r="W15" s="167"/>
    </row>
    <row r="16" spans="1:23">
      <c r="B16" s="1115"/>
      <c r="C16" s="1116"/>
      <c r="D16" s="1117"/>
      <c r="E16" s="1117"/>
      <c r="F16" s="482">
        <f t="shared" si="0"/>
        <v>0</v>
      </c>
      <c r="G16" s="1118"/>
      <c r="H16" s="1118"/>
      <c r="I16" s="1118"/>
      <c r="J16" s="1118"/>
      <c r="K16" s="1118"/>
      <c r="L16" s="1118"/>
      <c r="M16" s="1310" t="str">
        <f>IF(G16="","",(IFERROR(VLOOKUP($G16,【選択肢】!$Q$3:$U$90,2,)," ")&amp;IF(H16="","",""&amp;CHAR(10)&amp;IFERROR(VLOOKUP($H16,【選択肢】!$Q$3:$U$90,2,)," ")&amp;IF(I16="","",""&amp;CHAR(10)&amp;IFERROR(VLOOKUP($I16,【選択肢】!$Q$3:$U$90,2,)," ")&amp;IF(J16="","",""&amp;CHAR(10)&amp;IFERROR(VLOOKUP($J16,【選択肢】!$Q$3:$U$90,2,)," ")&amp;IF(K16="","",""&amp;CHAR(10)&amp;IFERROR(VLOOKUP($K16,【選択肢】!$Q$3:$U$90,2,)," ")&amp;IF(L16="","",""&amp;CHAR(10)&amp;IFERROR(VLOOKUP($L16,【選択肢】!$Q$3:$U$90,2,)," "))))))))</f>
        <v/>
      </c>
      <c r="N16" s="1310" t="str">
        <f>IF(G16="","",(IFERROR(VLOOKUP($G16,【選択肢】!$Q$3:$U$90,4,)," ")&amp;IF(H16="","",","&amp;IFERROR(VLOOKUP($H16,【選択肢】!$Q$3:$U$90,4,)," ")&amp;IF(I16="","",","&amp;IFERROR(VLOOKUP($I16,【選択肢】!$Q$3:$U$90,4,)," ")&amp;IF(J16="","",","&amp;IFERROR(VLOOKUP($J16,【選択肢】!$Q$3:$U$90,4,)," ")&amp;IF(K16="","",","&amp;IFERROR(VLOOKUP($K16,【選択肢】!$Q$3:$U$90,4,)," ")&amp;IF(L16="","",","&amp;IFERROR(VLOOKUP($L16,【選択肢】!$Q$3:$U$90,4,)," "))))))))</f>
        <v/>
      </c>
      <c r="O16" s="1310" t="str">
        <f>IF(G16="","",(IFERROR(VLOOKUP($G16,【選択肢】!$Q$3:$U$90,5,)," ")&amp;IF(H16="","",""&amp;CHAR(10)&amp;IFERROR(VLOOKUP($H16,【選択肢】!$Q$3:$U$90,5,)," ")&amp;IF(I16="","",""&amp;CHAR(10)&amp;IFERROR(VLOOKUP($I16,【選択肢】!$Q$3:$U$90,5,)," ")&amp;IF(J16="","",""&amp;CHAR(10)&amp;IFERROR(VLOOKUP($J16,【選択肢】!$Q$3:$U$90,5,)," ")&amp;IF(K16="","",""&amp;CHAR(10)&amp;IFERROR(VLOOKUP($K16,【選択肢】!$Q$3:$U$90,5,)," ")&amp;IF(L16="","",""&amp;CHAR(10)&amp;IFERROR(VLOOKUP($L16,【選択肢】!$Q$3:$U$90,5,)," "))))))))</f>
        <v/>
      </c>
      <c r="P16" s="1311"/>
      <c r="Q16" s="1119"/>
      <c r="R16" s="1119"/>
      <c r="S16" s="167"/>
      <c r="T16" s="167"/>
      <c r="U16" s="167"/>
      <c r="V16" s="167"/>
      <c r="W16" s="167"/>
    </row>
    <row r="17" spans="2:23">
      <c r="B17" s="1115"/>
      <c r="C17" s="1116"/>
      <c r="D17" s="1117"/>
      <c r="E17" s="1117"/>
      <c r="F17" s="482">
        <f t="shared" si="0"/>
        <v>0</v>
      </c>
      <c r="G17" s="1118"/>
      <c r="H17" s="1118"/>
      <c r="I17" s="1118"/>
      <c r="J17" s="1118"/>
      <c r="K17" s="1118"/>
      <c r="L17" s="1118"/>
      <c r="M17" s="1310" t="str">
        <f>IF(G17="","",(IFERROR(VLOOKUP($G17,【選択肢】!$Q$3:$U$90,2,)," ")&amp;IF(H17="","",""&amp;CHAR(10)&amp;IFERROR(VLOOKUP($H17,【選択肢】!$Q$3:$U$90,2,)," ")&amp;IF(I17="","",""&amp;CHAR(10)&amp;IFERROR(VLOOKUP($I17,【選択肢】!$Q$3:$U$90,2,)," ")&amp;IF(J17="","",""&amp;CHAR(10)&amp;IFERROR(VLOOKUP($J17,【選択肢】!$Q$3:$U$90,2,)," ")&amp;IF(K17="","",""&amp;CHAR(10)&amp;IFERROR(VLOOKUP($K17,【選択肢】!$Q$3:$U$90,2,)," ")&amp;IF(L17="","",""&amp;CHAR(10)&amp;IFERROR(VLOOKUP($L17,【選択肢】!$Q$3:$U$90,2,)," "))))))))</f>
        <v/>
      </c>
      <c r="N17" s="1310" t="str">
        <f>IF(G17="","",(IFERROR(VLOOKUP($G17,【選択肢】!$Q$3:$U$90,4,)," ")&amp;IF(H17="","",","&amp;IFERROR(VLOOKUP($H17,【選択肢】!$Q$3:$U$90,4,)," ")&amp;IF(I17="","",","&amp;IFERROR(VLOOKUP($I17,【選択肢】!$Q$3:$U$90,4,)," ")&amp;IF(J17="","",","&amp;IFERROR(VLOOKUP($J17,【選択肢】!$Q$3:$U$90,4,)," ")&amp;IF(K17="","",","&amp;IFERROR(VLOOKUP($K17,【選択肢】!$Q$3:$U$90,4,)," ")&amp;IF(L17="","",","&amp;IFERROR(VLOOKUP($L17,【選択肢】!$Q$3:$U$90,4,)," "))))))))</f>
        <v/>
      </c>
      <c r="O17" s="1310" t="str">
        <f>IF(G17="","",(IFERROR(VLOOKUP($G17,【選択肢】!$Q$3:$U$90,5,)," ")&amp;IF(H17="","",""&amp;CHAR(10)&amp;IFERROR(VLOOKUP($H17,【選択肢】!$Q$3:$U$90,5,)," ")&amp;IF(I17="","",""&amp;CHAR(10)&amp;IFERROR(VLOOKUP($I17,【選択肢】!$Q$3:$U$90,5,)," ")&amp;IF(J17="","",""&amp;CHAR(10)&amp;IFERROR(VLOOKUP($J17,【選択肢】!$Q$3:$U$90,5,)," ")&amp;IF(K17="","",""&amp;CHAR(10)&amp;IFERROR(VLOOKUP($K17,【選択肢】!$Q$3:$U$90,5,)," ")&amp;IF(L17="","",""&amp;CHAR(10)&amp;IFERROR(VLOOKUP($L17,【選択肢】!$Q$3:$U$90,5,)," "))))))))</f>
        <v/>
      </c>
      <c r="P17" s="1311"/>
      <c r="Q17" s="1119"/>
      <c r="R17" s="1119"/>
      <c r="S17" s="167"/>
      <c r="T17" s="167"/>
      <c r="U17" s="167"/>
      <c r="V17" s="167"/>
      <c r="W17" s="167"/>
    </row>
    <row r="18" spans="2:23">
      <c r="B18" s="1115"/>
      <c r="C18" s="1116"/>
      <c r="D18" s="1117"/>
      <c r="E18" s="1117"/>
      <c r="F18" s="482">
        <f t="shared" si="0"/>
        <v>0</v>
      </c>
      <c r="G18" s="1118"/>
      <c r="H18" s="1118"/>
      <c r="I18" s="1118"/>
      <c r="J18" s="1118"/>
      <c r="K18" s="1118"/>
      <c r="L18" s="1118"/>
      <c r="M18" s="1310" t="str">
        <f>IF(G18="","",(IFERROR(VLOOKUP($G18,【選択肢】!$Q$3:$U$90,2,)," ")&amp;IF(H18="","",""&amp;CHAR(10)&amp;IFERROR(VLOOKUP($H18,【選択肢】!$Q$3:$U$90,2,)," ")&amp;IF(I18="","",""&amp;CHAR(10)&amp;IFERROR(VLOOKUP($I18,【選択肢】!$Q$3:$U$90,2,)," ")&amp;IF(J18="","",""&amp;CHAR(10)&amp;IFERROR(VLOOKUP($J18,【選択肢】!$Q$3:$U$90,2,)," ")&amp;IF(K18="","",""&amp;CHAR(10)&amp;IFERROR(VLOOKUP($K18,【選択肢】!$Q$3:$U$90,2,)," ")&amp;IF(L18="","",""&amp;CHAR(10)&amp;IFERROR(VLOOKUP($L18,【選択肢】!$Q$3:$U$90,2,)," "))))))))</f>
        <v/>
      </c>
      <c r="N18" s="1310" t="str">
        <f>IF(G18="","",(IFERROR(VLOOKUP($G18,【選択肢】!$Q$3:$U$90,4,)," ")&amp;IF(H18="","",","&amp;IFERROR(VLOOKUP($H18,【選択肢】!$Q$3:$U$90,4,)," ")&amp;IF(I18="","",","&amp;IFERROR(VLOOKUP($I18,【選択肢】!$Q$3:$U$90,4,)," ")&amp;IF(J18="","",","&amp;IFERROR(VLOOKUP($J18,【選択肢】!$Q$3:$U$90,4,)," ")&amp;IF(K18="","",","&amp;IFERROR(VLOOKUP($K18,【選択肢】!$Q$3:$U$90,4,)," ")&amp;IF(L18="","",","&amp;IFERROR(VLOOKUP($L18,【選択肢】!$Q$3:$U$90,4,)," "))))))))</f>
        <v/>
      </c>
      <c r="O18" s="1310" t="str">
        <f>IF(G18="","",(IFERROR(VLOOKUP($G18,【選択肢】!$Q$3:$U$90,5,)," ")&amp;IF(H18="","",""&amp;CHAR(10)&amp;IFERROR(VLOOKUP($H18,【選択肢】!$Q$3:$U$90,5,)," ")&amp;IF(I18="","",""&amp;CHAR(10)&amp;IFERROR(VLOOKUP($I18,【選択肢】!$Q$3:$U$90,5,)," ")&amp;IF(J18="","",""&amp;CHAR(10)&amp;IFERROR(VLOOKUP($J18,【選択肢】!$Q$3:$U$90,5,)," ")&amp;IF(K18="","",""&amp;CHAR(10)&amp;IFERROR(VLOOKUP($K18,【選択肢】!$Q$3:$U$90,5,)," ")&amp;IF(L18="","",""&amp;CHAR(10)&amp;IFERROR(VLOOKUP($L18,【選択肢】!$Q$3:$U$90,5,)," "))))))))</f>
        <v/>
      </c>
      <c r="P18" s="1311"/>
      <c r="Q18" s="1119"/>
      <c r="R18" s="1119"/>
      <c r="S18" s="167"/>
      <c r="T18" s="167"/>
      <c r="U18" s="167"/>
      <c r="V18" s="167"/>
      <c r="W18" s="167"/>
    </row>
    <row r="19" spans="2:23">
      <c r="B19" s="1115"/>
      <c r="C19" s="1116"/>
      <c r="D19" s="1117"/>
      <c r="E19" s="1117"/>
      <c r="F19" s="482">
        <f t="shared" si="0"/>
        <v>0</v>
      </c>
      <c r="G19" s="1118"/>
      <c r="H19" s="1118"/>
      <c r="I19" s="1118"/>
      <c r="J19" s="1118"/>
      <c r="K19" s="1118"/>
      <c r="L19" s="1118"/>
      <c r="M19" s="1310" t="str">
        <f>IF(G19="","",(IFERROR(VLOOKUP($G19,【選択肢】!$Q$3:$U$90,2,)," ")&amp;IF(H19="","",""&amp;CHAR(10)&amp;IFERROR(VLOOKUP($H19,【選択肢】!$Q$3:$U$90,2,)," ")&amp;IF(I19="","",""&amp;CHAR(10)&amp;IFERROR(VLOOKUP($I19,【選択肢】!$Q$3:$U$90,2,)," ")&amp;IF(J19="","",""&amp;CHAR(10)&amp;IFERROR(VLOOKUP($J19,【選択肢】!$Q$3:$U$90,2,)," ")&amp;IF(K19="","",""&amp;CHAR(10)&amp;IFERROR(VLOOKUP($K19,【選択肢】!$Q$3:$U$90,2,)," ")&amp;IF(L19="","",""&amp;CHAR(10)&amp;IFERROR(VLOOKUP($L19,【選択肢】!$Q$3:$U$90,2,)," "))))))))</f>
        <v/>
      </c>
      <c r="N19" s="1310" t="str">
        <f>IF(G19="","",(IFERROR(VLOOKUP($G19,【選択肢】!$Q$3:$U$90,4,)," ")&amp;IF(H19="","",","&amp;IFERROR(VLOOKUP($H19,【選択肢】!$Q$3:$U$90,4,)," ")&amp;IF(I19="","",","&amp;IFERROR(VLOOKUP($I19,【選択肢】!$Q$3:$U$90,4,)," ")&amp;IF(J19="","",","&amp;IFERROR(VLOOKUP($J19,【選択肢】!$Q$3:$U$90,4,)," ")&amp;IF(K19="","",","&amp;IFERROR(VLOOKUP($K19,【選択肢】!$Q$3:$U$90,4,)," ")&amp;IF(L19="","",","&amp;IFERROR(VLOOKUP($L19,【選択肢】!$Q$3:$U$90,4,)," "))))))))</f>
        <v/>
      </c>
      <c r="O19" s="1310" t="str">
        <f>IF(G19="","",(IFERROR(VLOOKUP($G19,【選択肢】!$Q$3:$U$90,5,)," ")&amp;IF(H19="","",""&amp;CHAR(10)&amp;IFERROR(VLOOKUP($H19,【選択肢】!$Q$3:$U$90,5,)," ")&amp;IF(I19="","",""&amp;CHAR(10)&amp;IFERROR(VLOOKUP($I19,【選択肢】!$Q$3:$U$90,5,)," ")&amp;IF(J19="","",""&amp;CHAR(10)&amp;IFERROR(VLOOKUP($J19,【選択肢】!$Q$3:$U$90,5,)," ")&amp;IF(K19="","",""&amp;CHAR(10)&amp;IFERROR(VLOOKUP($K19,【選択肢】!$Q$3:$U$90,5,)," ")&amp;IF(L19="","",""&amp;CHAR(10)&amp;IFERROR(VLOOKUP($L19,【選択肢】!$Q$3:$U$90,5,)," "))))))))</f>
        <v/>
      </c>
      <c r="P19" s="1311"/>
      <c r="Q19" s="1119"/>
      <c r="R19" s="1119"/>
      <c r="S19" s="167"/>
      <c r="T19" s="167"/>
      <c r="U19" s="167"/>
      <c r="V19" s="167"/>
      <c r="W19" s="167"/>
    </row>
    <row r="20" spans="2:23">
      <c r="B20" s="1115"/>
      <c r="C20" s="1116"/>
      <c r="D20" s="1117"/>
      <c r="E20" s="1117"/>
      <c r="F20" s="482">
        <f t="shared" si="0"/>
        <v>0</v>
      </c>
      <c r="G20" s="1118"/>
      <c r="H20" s="1118"/>
      <c r="I20" s="1118"/>
      <c r="J20" s="1118"/>
      <c r="K20" s="1118"/>
      <c r="L20" s="1118"/>
      <c r="M20" s="1310" t="str">
        <f>IF(G20="","",(IFERROR(VLOOKUP($G20,【選択肢】!$Q$3:$U$90,2,)," ")&amp;IF(H20="","",""&amp;CHAR(10)&amp;IFERROR(VLOOKUP($H20,【選択肢】!$Q$3:$U$90,2,)," ")&amp;IF(I20="","",""&amp;CHAR(10)&amp;IFERROR(VLOOKUP($I20,【選択肢】!$Q$3:$U$90,2,)," ")&amp;IF(J20="","",""&amp;CHAR(10)&amp;IFERROR(VLOOKUP($J20,【選択肢】!$Q$3:$U$90,2,)," ")&amp;IF(K20="","",""&amp;CHAR(10)&amp;IFERROR(VLOOKUP($K20,【選択肢】!$Q$3:$U$90,2,)," ")&amp;IF(L20="","",""&amp;CHAR(10)&amp;IFERROR(VLOOKUP($L20,【選択肢】!$Q$3:$U$90,2,)," "))))))))</f>
        <v/>
      </c>
      <c r="N20" s="1310" t="str">
        <f>IF(G20="","",(IFERROR(VLOOKUP($G20,【選択肢】!$Q$3:$U$90,4,)," ")&amp;IF(H20="","",","&amp;IFERROR(VLOOKUP($H20,【選択肢】!$Q$3:$U$90,4,)," ")&amp;IF(I20="","",","&amp;IFERROR(VLOOKUP($I20,【選択肢】!$Q$3:$U$90,4,)," ")&amp;IF(J20="","",","&amp;IFERROR(VLOOKUP($J20,【選択肢】!$Q$3:$U$90,4,)," ")&amp;IF(K20="","",","&amp;IFERROR(VLOOKUP($K20,【選択肢】!$Q$3:$U$90,4,)," ")&amp;IF(L20="","",","&amp;IFERROR(VLOOKUP($L20,【選択肢】!$Q$3:$U$90,4,)," "))))))))</f>
        <v/>
      </c>
      <c r="O20" s="1310" t="str">
        <f>IF(G20="","",(IFERROR(VLOOKUP($G20,【選択肢】!$Q$3:$U$90,5,)," ")&amp;IF(H20="","",""&amp;CHAR(10)&amp;IFERROR(VLOOKUP($H20,【選択肢】!$Q$3:$U$90,5,)," ")&amp;IF(I20="","",""&amp;CHAR(10)&amp;IFERROR(VLOOKUP($I20,【選択肢】!$Q$3:$U$90,5,)," ")&amp;IF(J20="","",""&amp;CHAR(10)&amp;IFERROR(VLOOKUP($J20,【選択肢】!$Q$3:$U$90,5,)," ")&amp;IF(K20="","",""&amp;CHAR(10)&amp;IFERROR(VLOOKUP($K20,【選択肢】!$Q$3:$U$90,5,)," ")&amp;IF(L20="","",""&amp;CHAR(10)&amp;IFERROR(VLOOKUP($L20,【選択肢】!$Q$3:$U$90,5,)," "))))))))</f>
        <v/>
      </c>
      <c r="P20" s="1311"/>
      <c r="Q20" s="1119"/>
      <c r="R20" s="1119"/>
      <c r="S20" s="167"/>
      <c r="T20" s="167"/>
      <c r="U20" s="167"/>
      <c r="V20" s="167"/>
      <c r="W20" s="167"/>
    </row>
    <row r="21" spans="2:23">
      <c r="B21" s="1115"/>
      <c r="C21" s="1116"/>
      <c r="D21" s="1117"/>
      <c r="E21" s="1117"/>
      <c r="F21" s="482">
        <f t="shared" si="0"/>
        <v>0</v>
      </c>
      <c r="G21" s="1118"/>
      <c r="H21" s="1118"/>
      <c r="I21" s="1118"/>
      <c r="J21" s="1118"/>
      <c r="K21" s="1118"/>
      <c r="L21" s="1118"/>
      <c r="M21" s="1310" t="str">
        <f>IF(G21="","",(IFERROR(VLOOKUP($G21,【選択肢】!$Q$3:$U$90,2,)," ")&amp;IF(H21="","",""&amp;CHAR(10)&amp;IFERROR(VLOOKUP($H21,【選択肢】!$Q$3:$U$90,2,)," ")&amp;IF(I21="","",""&amp;CHAR(10)&amp;IFERROR(VLOOKUP($I21,【選択肢】!$Q$3:$U$90,2,)," ")&amp;IF(J21="","",""&amp;CHAR(10)&amp;IFERROR(VLOOKUP($J21,【選択肢】!$Q$3:$U$90,2,)," ")&amp;IF(K21="","",""&amp;CHAR(10)&amp;IFERROR(VLOOKUP($K21,【選択肢】!$Q$3:$U$90,2,)," ")&amp;IF(L21="","",""&amp;CHAR(10)&amp;IFERROR(VLOOKUP($L21,【選択肢】!$Q$3:$U$90,2,)," "))))))))</f>
        <v/>
      </c>
      <c r="N21" s="1310" t="str">
        <f>IF(G21="","",(IFERROR(VLOOKUP($G21,【選択肢】!$Q$3:$U$90,4,)," ")&amp;IF(H21="","",","&amp;IFERROR(VLOOKUP($H21,【選択肢】!$Q$3:$U$90,4,)," ")&amp;IF(I21="","",","&amp;IFERROR(VLOOKUP($I21,【選択肢】!$Q$3:$U$90,4,)," ")&amp;IF(J21="","",","&amp;IFERROR(VLOOKUP($J21,【選択肢】!$Q$3:$U$90,4,)," ")&amp;IF(K21="","",","&amp;IFERROR(VLOOKUP($K21,【選択肢】!$Q$3:$U$90,4,)," ")&amp;IF(L21="","",","&amp;IFERROR(VLOOKUP($L21,【選択肢】!$Q$3:$U$90,4,)," "))))))))</f>
        <v/>
      </c>
      <c r="O21" s="1310" t="str">
        <f>IF(G21="","",(IFERROR(VLOOKUP($G21,【選択肢】!$Q$3:$U$90,5,)," ")&amp;IF(H21="","",""&amp;CHAR(10)&amp;IFERROR(VLOOKUP($H21,【選択肢】!$Q$3:$U$90,5,)," ")&amp;IF(I21="","",""&amp;CHAR(10)&amp;IFERROR(VLOOKUP($I21,【選択肢】!$Q$3:$U$90,5,)," ")&amp;IF(J21="","",""&amp;CHAR(10)&amp;IFERROR(VLOOKUP($J21,【選択肢】!$Q$3:$U$90,5,)," ")&amp;IF(K21="","",""&amp;CHAR(10)&amp;IFERROR(VLOOKUP($K21,【選択肢】!$Q$3:$U$90,5,)," ")&amp;IF(L21="","",""&amp;CHAR(10)&amp;IFERROR(VLOOKUP($L21,【選択肢】!$Q$3:$U$90,5,)," "))))))))</f>
        <v/>
      </c>
      <c r="P21" s="1311"/>
      <c r="Q21" s="1119"/>
      <c r="R21" s="1119"/>
      <c r="S21" s="167"/>
      <c r="T21" s="167"/>
      <c r="U21" s="167"/>
      <c r="V21" s="167"/>
      <c r="W21" s="167"/>
    </row>
    <row r="22" spans="2:23">
      <c r="B22" s="1115"/>
      <c r="C22" s="1116"/>
      <c r="D22" s="1117"/>
      <c r="E22" s="1117"/>
      <c r="F22" s="482">
        <f t="shared" si="0"/>
        <v>0</v>
      </c>
      <c r="G22" s="1118"/>
      <c r="H22" s="1118"/>
      <c r="I22" s="1118"/>
      <c r="J22" s="1118"/>
      <c r="K22" s="1118"/>
      <c r="L22" s="1118"/>
      <c r="M22" s="1310" t="str">
        <f>IF(G22="","",(IFERROR(VLOOKUP($G22,【選択肢】!$Q$3:$U$90,2,)," ")&amp;IF(H22="","",""&amp;CHAR(10)&amp;IFERROR(VLOOKUP($H22,【選択肢】!$Q$3:$U$90,2,)," ")&amp;IF(I22="","",""&amp;CHAR(10)&amp;IFERROR(VLOOKUP($I22,【選択肢】!$Q$3:$U$90,2,)," ")&amp;IF(J22="","",""&amp;CHAR(10)&amp;IFERROR(VLOOKUP($J22,【選択肢】!$Q$3:$U$90,2,)," ")&amp;IF(K22="","",""&amp;CHAR(10)&amp;IFERROR(VLOOKUP($K22,【選択肢】!$Q$3:$U$90,2,)," ")&amp;IF(L22="","",""&amp;CHAR(10)&amp;IFERROR(VLOOKUP($L22,【選択肢】!$Q$3:$U$90,2,)," "))))))))</f>
        <v/>
      </c>
      <c r="N22" s="1310" t="str">
        <f>IF(G22="","",(IFERROR(VLOOKUP($G22,【選択肢】!$Q$3:$U$90,4,)," ")&amp;IF(H22="","",","&amp;IFERROR(VLOOKUP($H22,【選択肢】!$Q$3:$U$90,4,)," ")&amp;IF(I22="","",","&amp;IFERROR(VLOOKUP($I22,【選択肢】!$Q$3:$U$90,4,)," ")&amp;IF(J22="","",","&amp;IFERROR(VLOOKUP($J22,【選択肢】!$Q$3:$U$90,4,)," ")&amp;IF(K22="","",","&amp;IFERROR(VLOOKUP($K22,【選択肢】!$Q$3:$U$90,4,)," ")&amp;IF(L22="","",","&amp;IFERROR(VLOOKUP($L22,【選択肢】!$Q$3:$U$90,4,)," "))))))))</f>
        <v/>
      </c>
      <c r="O22" s="1310" t="str">
        <f>IF(G22="","",(IFERROR(VLOOKUP($G22,【選択肢】!$Q$3:$U$90,5,)," ")&amp;IF(H22="","",""&amp;CHAR(10)&amp;IFERROR(VLOOKUP($H22,【選択肢】!$Q$3:$U$90,5,)," ")&amp;IF(I22="","",""&amp;CHAR(10)&amp;IFERROR(VLOOKUP($I22,【選択肢】!$Q$3:$U$90,5,)," ")&amp;IF(J22="","",""&amp;CHAR(10)&amp;IFERROR(VLOOKUP($J22,【選択肢】!$Q$3:$U$90,5,)," ")&amp;IF(K22="","",""&amp;CHAR(10)&amp;IFERROR(VLOOKUP($K22,【選択肢】!$Q$3:$U$90,5,)," ")&amp;IF(L22="","",""&amp;CHAR(10)&amp;IFERROR(VLOOKUP($L22,【選択肢】!$Q$3:$U$90,5,)," "))))))))</f>
        <v/>
      </c>
      <c r="P22" s="1311"/>
      <c r="Q22" s="1119"/>
      <c r="R22" s="1119"/>
      <c r="S22" s="167"/>
      <c r="T22" s="167"/>
      <c r="U22" s="167"/>
      <c r="V22" s="167"/>
      <c r="W22" s="167"/>
    </row>
    <row r="23" spans="2:23">
      <c r="B23" s="1115"/>
      <c r="C23" s="1116"/>
      <c r="D23" s="1117"/>
      <c r="E23" s="1117"/>
      <c r="F23" s="482">
        <f t="shared" si="0"/>
        <v>0</v>
      </c>
      <c r="G23" s="1118"/>
      <c r="H23" s="1118"/>
      <c r="I23" s="1118"/>
      <c r="J23" s="1118"/>
      <c r="K23" s="1118"/>
      <c r="L23" s="1118"/>
      <c r="M23" s="1310" t="str">
        <f>IF(G23="","",(IFERROR(VLOOKUP($G23,【選択肢】!$Q$3:$U$90,2,)," ")&amp;IF(H23="","",""&amp;CHAR(10)&amp;IFERROR(VLOOKUP($H23,【選択肢】!$Q$3:$U$90,2,)," ")&amp;IF(I23="","",""&amp;CHAR(10)&amp;IFERROR(VLOOKUP($I23,【選択肢】!$Q$3:$U$90,2,)," ")&amp;IF(J23="","",""&amp;CHAR(10)&amp;IFERROR(VLOOKUP($J23,【選択肢】!$Q$3:$U$90,2,)," ")&amp;IF(K23="","",""&amp;CHAR(10)&amp;IFERROR(VLOOKUP($K23,【選択肢】!$Q$3:$U$90,2,)," ")&amp;IF(L23="","",""&amp;CHAR(10)&amp;IFERROR(VLOOKUP($L23,【選択肢】!$Q$3:$U$90,2,)," "))))))))</f>
        <v/>
      </c>
      <c r="N23" s="1310" t="str">
        <f>IF(G23="","",(IFERROR(VLOOKUP($G23,【選択肢】!$Q$3:$U$90,4,)," ")&amp;IF(H23="","",","&amp;IFERROR(VLOOKUP($H23,【選択肢】!$Q$3:$U$90,4,)," ")&amp;IF(I23="","",","&amp;IFERROR(VLOOKUP($I23,【選択肢】!$Q$3:$U$90,4,)," ")&amp;IF(J23="","",","&amp;IFERROR(VLOOKUP($J23,【選択肢】!$Q$3:$U$90,4,)," ")&amp;IF(K23="","",","&amp;IFERROR(VLOOKUP($K23,【選択肢】!$Q$3:$U$90,4,)," ")&amp;IF(L23="","",","&amp;IFERROR(VLOOKUP($L23,【選択肢】!$Q$3:$U$90,4,)," "))))))))</f>
        <v/>
      </c>
      <c r="O23" s="1310" t="str">
        <f>IF(G23="","",(IFERROR(VLOOKUP($G23,【選択肢】!$Q$3:$U$90,5,)," ")&amp;IF(H23="","",""&amp;CHAR(10)&amp;IFERROR(VLOOKUP($H23,【選択肢】!$Q$3:$U$90,5,)," ")&amp;IF(I23="","",""&amp;CHAR(10)&amp;IFERROR(VLOOKUP($I23,【選択肢】!$Q$3:$U$90,5,)," ")&amp;IF(J23="","",""&amp;CHAR(10)&amp;IFERROR(VLOOKUP($J23,【選択肢】!$Q$3:$U$90,5,)," ")&amp;IF(K23="","",""&amp;CHAR(10)&amp;IFERROR(VLOOKUP($K23,【選択肢】!$Q$3:$U$90,5,)," ")&amp;IF(L23="","",""&amp;CHAR(10)&amp;IFERROR(VLOOKUP($L23,【選択肢】!$Q$3:$U$90,5,)," "))))))))</f>
        <v/>
      </c>
      <c r="P23" s="1311"/>
      <c r="Q23" s="1119"/>
      <c r="R23" s="1119"/>
      <c r="S23" s="167"/>
      <c r="T23" s="167"/>
      <c r="U23" s="167"/>
      <c r="V23" s="167"/>
      <c r="W23" s="167"/>
    </row>
    <row r="24" spans="2:23">
      <c r="B24" s="1115"/>
      <c r="C24" s="1116"/>
      <c r="D24" s="1117"/>
      <c r="E24" s="1117"/>
      <c r="F24" s="482">
        <f t="shared" si="0"/>
        <v>0</v>
      </c>
      <c r="G24" s="1118"/>
      <c r="H24" s="1118"/>
      <c r="I24" s="1118"/>
      <c r="J24" s="1118"/>
      <c r="K24" s="1118"/>
      <c r="L24" s="1118"/>
      <c r="M24" s="1310" t="str">
        <f>IF(G24="","",(IFERROR(VLOOKUP($G24,【選択肢】!$Q$3:$U$90,2,)," ")&amp;IF(H24="","",""&amp;CHAR(10)&amp;IFERROR(VLOOKUP($H24,【選択肢】!$Q$3:$U$90,2,)," ")&amp;IF(I24="","",""&amp;CHAR(10)&amp;IFERROR(VLOOKUP($I24,【選択肢】!$Q$3:$U$90,2,)," ")&amp;IF(J24="","",""&amp;CHAR(10)&amp;IFERROR(VLOOKUP($J24,【選択肢】!$Q$3:$U$90,2,)," ")&amp;IF(K24="","",""&amp;CHAR(10)&amp;IFERROR(VLOOKUP($K24,【選択肢】!$Q$3:$U$90,2,)," ")&amp;IF(L24="","",""&amp;CHAR(10)&amp;IFERROR(VLOOKUP($L24,【選択肢】!$Q$3:$U$90,2,)," "))))))))</f>
        <v/>
      </c>
      <c r="N24" s="1310" t="str">
        <f>IF(G24="","",(IFERROR(VLOOKUP($G24,【選択肢】!$Q$3:$U$90,4,)," ")&amp;IF(H24="","",","&amp;IFERROR(VLOOKUP($H24,【選択肢】!$Q$3:$U$90,4,)," ")&amp;IF(I24="","",","&amp;IFERROR(VLOOKUP($I24,【選択肢】!$Q$3:$U$90,4,)," ")&amp;IF(J24="","",","&amp;IFERROR(VLOOKUP($J24,【選択肢】!$Q$3:$U$90,4,)," ")&amp;IF(K24="","",","&amp;IFERROR(VLOOKUP($K24,【選択肢】!$Q$3:$U$90,4,)," ")&amp;IF(L24="","",","&amp;IFERROR(VLOOKUP($L24,【選択肢】!$Q$3:$U$90,4,)," "))))))))</f>
        <v/>
      </c>
      <c r="O24" s="1310" t="str">
        <f>IF(G24="","",(IFERROR(VLOOKUP($G24,【選択肢】!$Q$3:$U$90,5,)," ")&amp;IF(H24="","",""&amp;CHAR(10)&amp;IFERROR(VLOOKUP($H24,【選択肢】!$Q$3:$U$90,5,)," ")&amp;IF(I24="","",""&amp;CHAR(10)&amp;IFERROR(VLOOKUP($I24,【選択肢】!$Q$3:$U$90,5,)," ")&amp;IF(J24="","",""&amp;CHAR(10)&amp;IFERROR(VLOOKUP($J24,【選択肢】!$Q$3:$U$90,5,)," ")&amp;IF(K24="","",""&amp;CHAR(10)&amp;IFERROR(VLOOKUP($K24,【選択肢】!$Q$3:$U$90,5,)," ")&amp;IF(L24="","",""&amp;CHAR(10)&amp;IFERROR(VLOOKUP($L24,【選択肢】!$Q$3:$U$90,5,)," "))))))))</f>
        <v/>
      </c>
      <c r="P24" s="1311"/>
      <c r="Q24" s="1119"/>
      <c r="R24" s="1119"/>
      <c r="S24" s="167"/>
      <c r="T24" s="167"/>
      <c r="U24" s="167"/>
      <c r="V24" s="167"/>
      <c r="W24" s="167"/>
    </row>
    <row r="25" spans="2:23">
      <c r="B25" s="1115"/>
      <c r="C25" s="1116"/>
      <c r="D25" s="1117"/>
      <c r="E25" s="1117"/>
      <c r="F25" s="482">
        <f t="shared" si="0"/>
        <v>0</v>
      </c>
      <c r="G25" s="1118"/>
      <c r="H25" s="1118"/>
      <c r="I25" s="1118"/>
      <c r="J25" s="1118"/>
      <c r="K25" s="1118"/>
      <c r="L25" s="1118"/>
      <c r="M25" s="1310" t="str">
        <f>IF(G25="","",(IFERROR(VLOOKUP($G25,【選択肢】!$Q$3:$U$90,2,)," ")&amp;IF(H25="","",""&amp;CHAR(10)&amp;IFERROR(VLOOKUP($H25,【選択肢】!$Q$3:$U$90,2,)," ")&amp;IF(I25="","",""&amp;CHAR(10)&amp;IFERROR(VLOOKUP($I25,【選択肢】!$Q$3:$U$90,2,)," ")&amp;IF(J25="","",""&amp;CHAR(10)&amp;IFERROR(VLOOKUP($J25,【選択肢】!$Q$3:$U$90,2,)," ")&amp;IF(K25="","",""&amp;CHAR(10)&amp;IFERROR(VLOOKUP($K25,【選択肢】!$Q$3:$U$90,2,)," ")&amp;IF(L25="","",""&amp;CHAR(10)&amp;IFERROR(VLOOKUP($L25,【選択肢】!$Q$3:$U$90,2,)," "))))))))</f>
        <v/>
      </c>
      <c r="N25" s="1310" t="str">
        <f>IF(G25="","",(IFERROR(VLOOKUP($G25,【選択肢】!$Q$3:$U$90,4,)," ")&amp;IF(H25="","",","&amp;IFERROR(VLOOKUP($H25,【選択肢】!$Q$3:$U$90,4,)," ")&amp;IF(I25="","",","&amp;IFERROR(VLOOKUP($I25,【選択肢】!$Q$3:$U$90,4,)," ")&amp;IF(J25="","",","&amp;IFERROR(VLOOKUP($J25,【選択肢】!$Q$3:$U$90,4,)," ")&amp;IF(K25="","",","&amp;IFERROR(VLOOKUP($K25,【選択肢】!$Q$3:$U$90,4,)," ")&amp;IF(L25="","",","&amp;IFERROR(VLOOKUP($L25,【選択肢】!$Q$3:$U$90,4,)," "))))))))</f>
        <v/>
      </c>
      <c r="O25" s="1310" t="str">
        <f>IF(G25="","",(IFERROR(VLOOKUP($G25,【選択肢】!$Q$3:$U$90,5,)," ")&amp;IF(H25="","",""&amp;CHAR(10)&amp;IFERROR(VLOOKUP($H25,【選択肢】!$Q$3:$U$90,5,)," ")&amp;IF(I25="","",""&amp;CHAR(10)&amp;IFERROR(VLOOKUP($I25,【選択肢】!$Q$3:$U$90,5,)," ")&amp;IF(J25="","",""&amp;CHAR(10)&amp;IFERROR(VLOOKUP($J25,【選択肢】!$Q$3:$U$90,5,)," ")&amp;IF(K25="","",""&amp;CHAR(10)&amp;IFERROR(VLOOKUP($K25,【選択肢】!$Q$3:$U$90,5,)," ")&amp;IF(L25="","",""&amp;CHAR(10)&amp;IFERROR(VLOOKUP($L25,【選択肢】!$Q$3:$U$90,5,)," "))))))))</f>
        <v/>
      </c>
      <c r="P25" s="1311"/>
      <c r="Q25" s="1119"/>
      <c r="R25" s="1119"/>
      <c r="S25" s="167"/>
      <c r="T25" s="167"/>
      <c r="U25" s="167"/>
      <c r="V25" s="167"/>
      <c r="W25" s="167"/>
    </row>
    <row r="26" spans="2:23">
      <c r="B26" s="1115"/>
      <c r="C26" s="1116"/>
      <c r="D26" s="1117"/>
      <c r="E26" s="1117"/>
      <c r="F26" s="482">
        <f t="shared" si="0"/>
        <v>0</v>
      </c>
      <c r="G26" s="1118"/>
      <c r="H26" s="1118"/>
      <c r="I26" s="1118"/>
      <c r="J26" s="1118"/>
      <c r="K26" s="1118"/>
      <c r="L26" s="1118"/>
      <c r="M26" s="1310" t="str">
        <f>IF(G26="","",(IFERROR(VLOOKUP($G26,【選択肢】!$Q$3:$U$90,2,)," ")&amp;IF(H26="","",""&amp;CHAR(10)&amp;IFERROR(VLOOKUP($H26,【選択肢】!$Q$3:$U$90,2,)," ")&amp;IF(I26="","",""&amp;CHAR(10)&amp;IFERROR(VLOOKUP($I26,【選択肢】!$Q$3:$U$90,2,)," ")&amp;IF(J26="","",""&amp;CHAR(10)&amp;IFERROR(VLOOKUP($J26,【選択肢】!$Q$3:$U$90,2,)," ")&amp;IF(K26="","",""&amp;CHAR(10)&amp;IFERROR(VLOOKUP($K26,【選択肢】!$Q$3:$U$90,2,)," ")&amp;IF(L26="","",""&amp;CHAR(10)&amp;IFERROR(VLOOKUP($L26,【選択肢】!$Q$3:$U$90,2,)," "))))))))</f>
        <v/>
      </c>
      <c r="N26" s="1310" t="str">
        <f>IF(G26="","",(IFERROR(VLOOKUP($G26,【選択肢】!$Q$3:$U$90,4,)," ")&amp;IF(H26="","",","&amp;IFERROR(VLOOKUP($H26,【選択肢】!$Q$3:$U$90,4,)," ")&amp;IF(I26="","",","&amp;IFERROR(VLOOKUP($I26,【選択肢】!$Q$3:$U$90,4,)," ")&amp;IF(J26="","",","&amp;IFERROR(VLOOKUP($J26,【選択肢】!$Q$3:$U$90,4,)," ")&amp;IF(K26="","",","&amp;IFERROR(VLOOKUP($K26,【選択肢】!$Q$3:$U$90,4,)," ")&amp;IF(L26="","",","&amp;IFERROR(VLOOKUP($L26,【選択肢】!$Q$3:$U$90,4,)," "))))))))</f>
        <v/>
      </c>
      <c r="O26" s="1310" t="str">
        <f>IF(G26="","",(IFERROR(VLOOKUP($G26,【選択肢】!$Q$3:$U$90,5,)," ")&amp;IF(H26="","",""&amp;CHAR(10)&amp;IFERROR(VLOOKUP($H26,【選択肢】!$Q$3:$U$90,5,)," ")&amp;IF(I26="","",""&amp;CHAR(10)&amp;IFERROR(VLOOKUP($I26,【選択肢】!$Q$3:$U$90,5,)," ")&amp;IF(J26="","",""&amp;CHAR(10)&amp;IFERROR(VLOOKUP($J26,【選択肢】!$Q$3:$U$90,5,)," ")&amp;IF(K26="","",""&amp;CHAR(10)&amp;IFERROR(VLOOKUP($K26,【選択肢】!$Q$3:$U$90,5,)," ")&amp;IF(L26="","",""&amp;CHAR(10)&amp;IFERROR(VLOOKUP($L26,【選択肢】!$Q$3:$U$90,5,)," "))))))))</f>
        <v/>
      </c>
      <c r="P26" s="1311"/>
      <c r="Q26" s="1119"/>
      <c r="R26" s="1119"/>
      <c r="S26" s="167"/>
      <c r="T26" s="167"/>
      <c r="U26" s="167"/>
      <c r="V26" s="167"/>
      <c r="W26" s="167"/>
    </row>
    <row r="27" spans="2:23">
      <c r="B27" s="1115"/>
      <c r="C27" s="1116"/>
      <c r="D27" s="1117"/>
      <c r="E27" s="1117"/>
      <c r="F27" s="482">
        <f t="shared" si="0"/>
        <v>0</v>
      </c>
      <c r="G27" s="1118"/>
      <c r="H27" s="1118"/>
      <c r="I27" s="1118"/>
      <c r="J27" s="1118"/>
      <c r="K27" s="1118"/>
      <c r="L27" s="1118"/>
      <c r="M27" s="1310" t="str">
        <f>IF(G27="","",(IFERROR(VLOOKUP($G27,【選択肢】!$Q$3:$U$90,2,)," ")&amp;IF(H27="","",""&amp;CHAR(10)&amp;IFERROR(VLOOKUP($H27,【選択肢】!$Q$3:$U$90,2,)," ")&amp;IF(I27="","",""&amp;CHAR(10)&amp;IFERROR(VLOOKUP($I27,【選択肢】!$Q$3:$U$90,2,)," ")&amp;IF(J27="","",""&amp;CHAR(10)&amp;IFERROR(VLOOKUP($J27,【選択肢】!$Q$3:$U$90,2,)," ")&amp;IF(K27="","",""&amp;CHAR(10)&amp;IFERROR(VLOOKUP($K27,【選択肢】!$Q$3:$U$90,2,)," ")&amp;IF(L27="","",""&amp;CHAR(10)&amp;IFERROR(VLOOKUP($L27,【選択肢】!$Q$3:$U$90,2,)," "))))))))</f>
        <v/>
      </c>
      <c r="N27" s="1310" t="str">
        <f>IF(G27="","",(IFERROR(VLOOKUP($G27,【選択肢】!$Q$3:$U$90,4,)," ")&amp;IF(H27="","",","&amp;IFERROR(VLOOKUP($H27,【選択肢】!$Q$3:$U$90,4,)," ")&amp;IF(I27="","",","&amp;IFERROR(VLOOKUP($I27,【選択肢】!$Q$3:$U$90,4,)," ")&amp;IF(J27="","",","&amp;IFERROR(VLOOKUP($J27,【選択肢】!$Q$3:$U$90,4,)," ")&amp;IF(K27="","",","&amp;IFERROR(VLOOKUP($K27,【選択肢】!$Q$3:$U$90,4,)," ")&amp;IF(L27="","",","&amp;IFERROR(VLOOKUP($L27,【選択肢】!$Q$3:$U$90,4,)," "))))))))</f>
        <v/>
      </c>
      <c r="O27" s="1310" t="str">
        <f>IF(G27="","",(IFERROR(VLOOKUP($G27,【選択肢】!$Q$3:$U$90,5,)," ")&amp;IF(H27="","",""&amp;CHAR(10)&amp;IFERROR(VLOOKUP($H27,【選択肢】!$Q$3:$U$90,5,)," ")&amp;IF(I27="","",""&amp;CHAR(10)&amp;IFERROR(VLOOKUP($I27,【選択肢】!$Q$3:$U$90,5,)," ")&amp;IF(J27="","",""&amp;CHAR(10)&amp;IFERROR(VLOOKUP($J27,【選択肢】!$Q$3:$U$90,5,)," ")&amp;IF(K27="","",""&amp;CHAR(10)&amp;IFERROR(VLOOKUP($K27,【選択肢】!$Q$3:$U$90,5,)," ")&amp;IF(L27="","",""&amp;CHAR(10)&amp;IFERROR(VLOOKUP($L27,【選択肢】!$Q$3:$U$90,5,)," "))))))))</f>
        <v/>
      </c>
      <c r="P27" s="1311"/>
      <c r="Q27" s="1119"/>
      <c r="R27" s="1119"/>
      <c r="S27" s="167"/>
      <c r="T27" s="167"/>
      <c r="U27" s="167"/>
      <c r="V27" s="167"/>
      <c r="W27" s="167"/>
    </row>
    <row r="28" spans="2:23">
      <c r="B28" s="1115"/>
      <c r="C28" s="1116"/>
      <c r="D28" s="1117"/>
      <c r="E28" s="1117"/>
      <c r="F28" s="482">
        <f t="shared" si="0"/>
        <v>0</v>
      </c>
      <c r="G28" s="1118"/>
      <c r="H28" s="1118"/>
      <c r="I28" s="1118"/>
      <c r="J28" s="1118"/>
      <c r="K28" s="1118"/>
      <c r="L28" s="1118"/>
      <c r="M28" s="1310" t="str">
        <f>IF(G28="","",(IFERROR(VLOOKUP($G28,【選択肢】!$Q$3:$U$90,2,)," ")&amp;IF(H28="","",""&amp;CHAR(10)&amp;IFERROR(VLOOKUP($H28,【選択肢】!$Q$3:$U$90,2,)," ")&amp;IF(I28="","",""&amp;CHAR(10)&amp;IFERROR(VLOOKUP($I28,【選択肢】!$Q$3:$U$90,2,)," ")&amp;IF(J28="","",""&amp;CHAR(10)&amp;IFERROR(VLOOKUP($J28,【選択肢】!$Q$3:$U$90,2,)," ")&amp;IF(K28="","",""&amp;CHAR(10)&amp;IFERROR(VLOOKUP($K28,【選択肢】!$Q$3:$U$90,2,)," ")&amp;IF(L28="","",""&amp;CHAR(10)&amp;IFERROR(VLOOKUP($L28,【選択肢】!$Q$3:$U$90,2,)," "))))))))</f>
        <v/>
      </c>
      <c r="N28" s="1310" t="str">
        <f>IF(G28="","",(IFERROR(VLOOKUP($G28,【選択肢】!$Q$3:$U$90,4,)," ")&amp;IF(H28="","",","&amp;IFERROR(VLOOKUP($H28,【選択肢】!$Q$3:$U$90,4,)," ")&amp;IF(I28="","",","&amp;IFERROR(VLOOKUP($I28,【選択肢】!$Q$3:$U$90,4,)," ")&amp;IF(J28="","",","&amp;IFERROR(VLOOKUP($J28,【選択肢】!$Q$3:$U$90,4,)," ")&amp;IF(K28="","",","&amp;IFERROR(VLOOKUP($K28,【選択肢】!$Q$3:$U$90,4,)," ")&amp;IF(L28="","",","&amp;IFERROR(VLOOKUP($L28,【選択肢】!$Q$3:$U$90,4,)," "))))))))</f>
        <v/>
      </c>
      <c r="O28" s="1310" t="str">
        <f>IF(G28="","",(IFERROR(VLOOKUP($G28,【選択肢】!$Q$3:$U$90,5,)," ")&amp;IF(H28="","",""&amp;CHAR(10)&amp;IFERROR(VLOOKUP($H28,【選択肢】!$Q$3:$U$90,5,)," ")&amp;IF(I28="","",""&amp;CHAR(10)&amp;IFERROR(VLOOKUP($I28,【選択肢】!$Q$3:$U$90,5,)," ")&amp;IF(J28="","",""&amp;CHAR(10)&amp;IFERROR(VLOOKUP($J28,【選択肢】!$Q$3:$U$90,5,)," ")&amp;IF(K28="","",""&amp;CHAR(10)&amp;IFERROR(VLOOKUP($K28,【選択肢】!$Q$3:$U$90,5,)," ")&amp;IF(L28="","",""&amp;CHAR(10)&amp;IFERROR(VLOOKUP($L28,【選択肢】!$Q$3:$U$90,5,)," "))))))))</f>
        <v/>
      </c>
      <c r="P28" s="1311"/>
      <c r="Q28" s="1119"/>
      <c r="R28" s="1119"/>
      <c r="S28" s="167"/>
      <c r="T28" s="167"/>
      <c r="U28" s="167"/>
      <c r="V28" s="167"/>
      <c r="W28" s="167"/>
    </row>
    <row r="29" spans="2:23">
      <c r="B29" s="1115"/>
      <c r="C29" s="1116"/>
      <c r="D29" s="1117"/>
      <c r="E29" s="1117"/>
      <c r="F29" s="482">
        <f t="shared" si="0"/>
        <v>0</v>
      </c>
      <c r="G29" s="1118"/>
      <c r="H29" s="1118"/>
      <c r="I29" s="1118"/>
      <c r="J29" s="1118"/>
      <c r="K29" s="1118"/>
      <c r="L29" s="1118"/>
      <c r="M29" s="1310" t="str">
        <f>IF(G29="","",(IFERROR(VLOOKUP($G29,【選択肢】!$Q$3:$U$90,2,)," ")&amp;IF(H29="","",""&amp;CHAR(10)&amp;IFERROR(VLOOKUP($H29,【選択肢】!$Q$3:$U$90,2,)," ")&amp;IF(I29="","",""&amp;CHAR(10)&amp;IFERROR(VLOOKUP($I29,【選択肢】!$Q$3:$U$90,2,)," ")&amp;IF(J29="","",""&amp;CHAR(10)&amp;IFERROR(VLOOKUP($J29,【選択肢】!$Q$3:$U$90,2,)," ")&amp;IF(K29="","",""&amp;CHAR(10)&amp;IFERROR(VLOOKUP($K29,【選択肢】!$Q$3:$U$90,2,)," ")&amp;IF(L29="","",""&amp;CHAR(10)&amp;IFERROR(VLOOKUP($L29,【選択肢】!$Q$3:$U$90,2,)," "))))))))</f>
        <v/>
      </c>
      <c r="N29" s="1310" t="str">
        <f>IF(G29="","",(IFERROR(VLOOKUP($G29,【選択肢】!$Q$3:$U$90,4,)," ")&amp;IF(H29="","",","&amp;IFERROR(VLOOKUP($H29,【選択肢】!$Q$3:$U$90,4,)," ")&amp;IF(I29="","",","&amp;IFERROR(VLOOKUP($I29,【選択肢】!$Q$3:$U$90,4,)," ")&amp;IF(J29="","",","&amp;IFERROR(VLOOKUP($J29,【選択肢】!$Q$3:$U$90,4,)," ")&amp;IF(K29="","",","&amp;IFERROR(VLOOKUP($K29,【選択肢】!$Q$3:$U$90,4,)," ")&amp;IF(L29="","",","&amp;IFERROR(VLOOKUP($L29,【選択肢】!$Q$3:$U$90,4,)," "))))))))</f>
        <v/>
      </c>
      <c r="O29" s="1310" t="str">
        <f>IF(G29="","",(IFERROR(VLOOKUP($G29,【選択肢】!$Q$3:$U$90,5,)," ")&amp;IF(H29="","",""&amp;CHAR(10)&amp;IFERROR(VLOOKUP($H29,【選択肢】!$Q$3:$U$90,5,)," ")&amp;IF(I29="","",""&amp;CHAR(10)&amp;IFERROR(VLOOKUP($I29,【選択肢】!$Q$3:$U$90,5,)," ")&amp;IF(J29="","",""&amp;CHAR(10)&amp;IFERROR(VLOOKUP($J29,【選択肢】!$Q$3:$U$90,5,)," ")&amp;IF(K29="","",""&amp;CHAR(10)&amp;IFERROR(VLOOKUP($K29,【選択肢】!$Q$3:$U$90,5,)," ")&amp;IF(L29="","",""&amp;CHAR(10)&amp;IFERROR(VLOOKUP($L29,【選択肢】!$Q$3:$U$90,5,)," "))))))))</f>
        <v/>
      </c>
      <c r="P29" s="1311"/>
      <c r="Q29" s="1119"/>
      <c r="R29" s="1119"/>
      <c r="S29" s="167"/>
      <c r="T29" s="167"/>
      <c r="U29" s="167"/>
      <c r="V29" s="167"/>
      <c r="W29" s="167"/>
    </row>
    <row r="30" spans="2:23">
      <c r="B30" s="1115"/>
      <c r="C30" s="1116"/>
      <c r="D30" s="1117"/>
      <c r="E30" s="1117"/>
      <c r="F30" s="482">
        <f t="shared" si="0"/>
        <v>0</v>
      </c>
      <c r="G30" s="1118"/>
      <c r="H30" s="1118"/>
      <c r="I30" s="1118"/>
      <c r="J30" s="1118"/>
      <c r="K30" s="1118"/>
      <c r="L30" s="1118"/>
      <c r="M30" s="1310" t="str">
        <f>IF(G30="","",(IFERROR(VLOOKUP($G30,【選択肢】!$Q$3:$U$90,2,)," ")&amp;IF(H30="","",""&amp;CHAR(10)&amp;IFERROR(VLOOKUP($H30,【選択肢】!$Q$3:$U$90,2,)," ")&amp;IF(I30="","",""&amp;CHAR(10)&amp;IFERROR(VLOOKUP($I30,【選択肢】!$Q$3:$U$90,2,)," ")&amp;IF(J30="","",""&amp;CHAR(10)&amp;IFERROR(VLOOKUP($J30,【選択肢】!$Q$3:$U$90,2,)," ")&amp;IF(K30="","",""&amp;CHAR(10)&amp;IFERROR(VLOOKUP($K30,【選択肢】!$Q$3:$U$90,2,)," ")&amp;IF(L30="","",""&amp;CHAR(10)&amp;IFERROR(VLOOKUP($L30,【選択肢】!$Q$3:$U$90,2,)," "))))))))</f>
        <v/>
      </c>
      <c r="N30" s="1310" t="str">
        <f>IF(G30="","",(IFERROR(VLOOKUP($G30,【選択肢】!$Q$3:$U$90,4,)," ")&amp;IF(H30="","",","&amp;IFERROR(VLOOKUP($H30,【選択肢】!$Q$3:$U$90,4,)," ")&amp;IF(I30="","",","&amp;IFERROR(VLOOKUP($I30,【選択肢】!$Q$3:$U$90,4,)," ")&amp;IF(J30="","",","&amp;IFERROR(VLOOKUP($J30,【選択肢】!$Q$3:$U$90,4,)," ")&amp;IF(K30="","",","&amp;IFERROR(VLOOKUP($K30,【選択肢】!$Q$3:$U$90,4,)," ")&amp;IF(L30="","",","&amp;IFERROR(VLOOKUP($L30,【選択肢】!$Q$3:$U$90,4,)," "))))))))</f>
        <v/>
      </c>
      <c r="O30" s="1310" t="str">
        <f>IF(G30="","",(IFERROR(VLOOKUP($G30,【選択肢】!$Q$3:$U$90,5,)," ")&amp;IF(H30="","",""&amp;CHAR(10)&amp;IFERROR(VLOOKUP($H30,【選択肢】!$Q$3:$U$90,5,)," ")&amp;IF(I30="","",""&amp;CHAR(10)&amp;IFERROR(VLOOKUP($I30,【選択肢】!$Q$3:$U$90,5,)," ")&amp;IF(J30="","",""&amp;CHAR(10)&amp;IFERROR(VLOOKUP($J30,【選択肢】!$Q$3:$U$90,5,)," ")&amp;IF(K30="","",""&amp;CHAR(10)&amp;IFERROR(VLOOKUP($K30,【選択肢】!$Q$3:$U$90,5,)," ")&amp;IF(L30="","",""&amp;CHAR(10)&amp;IFERROR(VLOOKUP($L30,【選択肢】!$Q$3:$U$90,5,)," "))))))))</f>
        <v/>
      </c>
      <c r="P30" s="1311"/>
      <c r="Q30" s="1119"/>
      <c r="R30" s="1119"/>
      <c r="S30" s="167"/>
      <c r="T30" s="167"/>
      <c r="U30" s="167"/>
      <c r="V30" s="167"/>
      <c r="W30" s="167"/>
    </row>
    <row r="31" spans="2:23">
      <c r="B31" s="1115"/>
      <c r="C31" s="1116"/>
      <c r="D31" s="1117"/>
      <c r="E31" s="1117"/>
      <c r="F31" s="482">
        <f t="shared" si="0"/>
        <v>0</v>
      </c>
      <c r="G31" s="1118"/>
      <c r="H31" s="1118"/>
      <c r="I31" s="1118"/>
      <c r="J31" s="1118"/>
      <c r="K31" s="1118"/>
      <c r="L31" s="1118"/>
      <c r="M31" s="1310" t="str">
        <f>IF(G31="","",(IFERROR(VLOOKUP($G31,【選択肢】!$Q$3:$U$90,2,)," ")&amp;IF(H31="","",""&amp;CHAR(10)&amp;IFERROR(VLOOKUP($H31,【選択肢】!$Q$3:$U$90,2,)," ")&amp;IF(I31="","",""&amp;CHAR(10)&amp;IFERROR(VLOOKUP($I31,【選択肢】!$Q$3:$U$90,2,)," ")&amp;IF(J31="","",""&amp;CHAR(10)&amp;IFERROR(VLOOKUP($J31,【選択肢】!$Q$3:$U$90,2,)," ")&amp;IF(K31="","",""&amp;CHAR(10)&amp;IFERROR(VLOOKUP($K31,【選択肢】!$Q$3:$U$90,2,)," ")&amp;IF(L31="","",""&amp;CHAR(10)&amp;IFERROR(VLOOKUP($L31,【選択肢】!$Q$3:$U$90,2,)," "))))))))</f>
        <v/>
      </c>
      <c r="N31" s="1310" t="str">
        <f>IF(G31="","",(IFERROR(VLOOKUP($G31,【選択肢】!$Q$3:$U$90,4,)," ")&amp;IF(H31="","",","&amp;IFERROR(VLOOKUP($H31,【選択肢】!$Q$3:$U$90,4,)," ")&amp;IF(I31="","",","&amp;IFERROR(VLOOKUP($I31,【選択肢】!$Q$3:$U$90,4,)," ")&amp;IF(J31="","",","&amp;IFERROR(VLOOKUP($J31,【選択肢】!$Q$3:$U$90,4,)," ")&amp;IF(K31="","",","&amp;IFERROR(VLOOKUP($K31,【選択肢】!$Q$3:$U$90,4,)," ")&amp;IF(L31="","",","&amp;IFERROR(VLOOKUP($L31,【選択肢】!$Q$3:$U$90,4,)," "))))))))</f>
        <v/>
      </c>
      <c r="O31" s="1310" t="str">
        <f>IF(G31="","",(IFERROR(VLOOKUP($G31,【選択肢】!$Q$3:$U$90,5,)," ")&amp;IF(H31="","",""&amp;CHAR(10)&amp;IFERROR(VLOOKUP($H31,【選択肢】!$Q$3:$U$90,5,)," ")&amp;IF(I31="","",""&amp;CHAR(10)&amp;IFERROR(VLOOKUP($I31,【選択肢】!$Q$3:$U$90,5,)," ")&amp;IF(J31="","",""&amp;CHAR(10)&amp;IFERROR(VLOOKUP($J31,【選択肢】!$Q$3:$U$90,5,)," ")&amp;IF(K31="","",""&amp;CHAR(10)&amp;IFERROR(VLOOKUP($K31,【選択肢】!$Q$3:$U$90,5,)," ")&amp;IF(L31="","",""&amp;CHAR(10)&amp;IFERROR(VLOOKUP($L31,【選択肢】!$Q$3:$U$90,5,)," "))))))))</f>
        <v/>
      </c>
      <c r="P31" s="1311"/>
      <c r="Q31" s="1119"/>
      <c r="R31" s="1119"/>
      <c r="S31" s="167"/>
      <c r="T31" s="167"/>
      <c r="U31" s="167"/>
      <c r="V31" s="167"/>
      <c r="W31" s="167"/>
    </row>
    <row r="32" spans="2:23">
      <c r="B32" s="1115"/>
      <c r="C32" s="1116"/>
      <c r="D32" s="1117"/>
      <c r="E32" s="1117"/>
      <c r="F32" s="482">
        <f t="shared" si="0"/>
        <v>0</v>
      </c>
      <c r="G32" s="1118"/>
      <c r="H32" s="1118"/>
      <c r="I32" s="1118"/>
      <c r="J32" s="1118"/>
      <c r="K32" s="1118"/>
      <c r="L32" s="1118"/>
      <c r="M32" s="1310" t="str">
        <f>IF(G32="","",(IFERROR(VLOOKUP($G32,【選択肢】!$Q$3:$U$90,2,)," ")&amp;IF(H32="","",""&amp;CHAR(10)&amp;IFERROR(VLOOKUP($H32,【選択肢】!$Q$3:$U$90,2,)," ")&amp;IF(I32="","",""&amp;CHAR(10)&amp;IFERROR(VLOOKUP($I32,【選択肢】!$Q$3:$U$90,2,)," ")&amp;IF(J32="","",""&amp;CHAR(10)&amp;IFERROR(VLOOKUP($J32,【選択肢】!$Q$3:$U$90,2,)," ")&amp;IF(K32="","",""&amp;CHAR(10)&amp;IFERROR(VLOOKUP($K32,【選択肢】!$Q$3:$U$90,2,)," ")&amp;IF(L32="","",""&amp;CHAR(10)&amp;IFERROR(VLOOKUP($L32,【選択肢】!$Q$3:$U$90,2,)," "))))))))</f>
        <v/>
      </c>
      <c r="N32" s="1310" t="str">
        <f>IF(G32="","",(IFERROR(VLOOKUP($G32,【選択肢】!$Q$3:$U$90,4,)," ")&amp;IF(H32="","",","&amp;IFERROR(VLOOKUP($H32,【選択肢】!$Q$3:$U$90,4,)," ")&amp;IF(I32="","",","&amp;IFERROR(VLOOKUP($I32,【選択肢】!$Q$3:$U$90,4,)," ")&amp;IF(J32="","",","&amp;IFERROR(VLOOKUP($J32,【選択肢】!$Q$3:$U$90,4,)," ")&amp;IF(K32="","",","&amp;IFERROR(VLOOKUP($K32,【選択肢】!$Q$3:$U$90,4,)," ")&amp;IF(L32="","",","&amp;IFERROR(VLOOKUP($L32,【選択肢】!$Q$3:$U$90,4,)," "))))))))</f>
        <v/>
      </c>
      <c r="O32" s="1310" t="str">
        <f>IF(G32="","",(IFERROR(VLOOKUP($G32,【選択肢】!$Q$3:$U$90,5,)," ")&amp;IF(H32="","",""&amp;CHAR(10)&amp;IFERROR(VLOOKUP($H32,【選択肢】!$Q$3:$U$90,5,)," ")&amp;IF(I32="","",""&amp;CHAR(10)&amp;IFERROR(VLOOKUP($I32,【選択肢】!$Q$3:$U$90,5,)," ")&amp;IF(J32="","",""&amp;CHAR(10)&amp;IFERROR(VLOOKUP($J32,【選択肢】!$Q$3:$U$90,5,)," ")&amp;IF(K32="","",""&amp;CHAR(10)&amp;IFERROR(VLOOKUP($K32,【選択肢】!$Q$3:$U$90,5,)," ")&amp;IF(L32="","",""&amp;CHAR(10)&amp;IFERROR(VLOOKUP($L32,【選択肢】!$Q$3:$U$90,5,)," "))))))))</f>
        <v/>
      </c>
      <c r="P32" s="1311"/>
      <c r="Q32" s="1119"/>
      <c r="R32" s="1119"/>
      <c r="S32" s="167"/>
      <c r="T32" s="167"/>
      <c r="U32" s="167"/>
      <c r="V32" s="167"/>
      <c r="W32" s="167"/>
    </row>
    <row r="33" spans="2:23">
      <c r="B33" s="1115"/>
      <c r="C33" s="1116"/>
      <c r="D33" s="1117"/>
      <c r="E33" s="1117"/>
      <c r="F33" s="482">
        <f t="shared" si="0"/>
        <v>0</v>
      </c>
      <c r="G33" s="1118"/>
      <c r="H33" s="1118"/>
      <c r="I33" s="1118"/>
      <c r="J33" s="1118"/>
      <c r="K33" s="1118"/>
      <c r="L33" s="1118"/>
      <c r="M33" s="1310" t="str">
        <f>IF(G33="","",(IFERROR(VLOOKUP($G33,【選択肢】!$Q$3:$U$90,2,)," ")&amp;IF(H33="","",""&amp;CHAR(10)&amp;IFERROR(VLOOKUP($H33,【選択肢】!$Q$3:$U$90,2,)," ")&amp;IF(I33="","",""&amp;CHAR(10)&amp;IFERROR(VLOOKUP($I33,【選択肢】!$Q$3:$U$90,2,)," ")&amp;IF(J33="","",""&amp;CHAR(10)&amp;IFERROR(VLOOKUP($J33,【選択肢】!$Q$3:$U$90,2,)," ")&amp;IF(K33="","",""&amp;CHAR(10)&amp;IFERROR(VLOOKUP($K33,【選択肢】!$Q$3:$U$90,2,)," ")&amp;IF(L33="","",""&amp;CHAR(10)&amp;IFERROR(VLOOKUP($L33,【選択肢】!$Q$3:$U$90,2,)," "))))))))</f>
        <v/>
      </c>
      <c r="N33" s="1310" t="str">
        <f>IF(G33="","",(IFERROR(VLOOKUP($G33,【選択肢】!$Q$3:$U$90,4,)," ")&amp;IF(H33="","",","&amp;IFERROR(VLOOKUP($H33,【選択肢】!$Q$3:$U$90,4,)," ")&amp;IF(I33="","",","&amp;IFERROR(VLOOKUP($I33,【選択肢】!$Q$3:$U$90,4,)," ")&amp;IF(J33="","",","&amp;IFERROR(VLOOKUP($J33,【選択肢】!$Q$3:$U$90,4,)," ")&amp;IF(K33="","",","&amp;IFERROR(VLOOKUP($K33,【選択肢】!$Q$3:$U$90,4,)," ")&amp;IF(L33="","",","&amp;IFERROR(VLOOKUP($L33,【選択肢】!$Q$3:$U$90,4,)," "))))))))</f>
        <v/>
      </c>
      <c r="O33" s="1310" t="str">
        <f>IF(G33="","",(IFERROR(VLOOKUP($G33,【選択肢】!$Q$3:$U$90,5,)," ")&amp;IF(H33="","",""&amp;CHAR(10)&amp;IFERROR(VLOOKUP($H33,【選択肢】!$Q$3:$U$90,5,)," ")&amp;IF(I33="","",""&amp;CHAR(10)&amp;IFERROR(VLOOKUP($I33,【選択肢】!$Q$3:$U$90,5,)," ")&amp;IF(J33="","",""&amp;CHAR(10)&amp;IFERROR(VLOOKUP($J33,【選択肢】!$Q$3:$U$90,5,)," ")&amp;IF(K33="","",""&amp;CHAR(10)&amp;IFERROR(VLOOKUP($K33,【選択肢】!$Q$3:$U$90,5,)," ")&amp;IF(L33="","",""&amp;CHAR(10)&amp;IFERROR(VLOOKUP($L33,【選択肢】!$Q$3:$U$90,5,)," "))))))))</f>
        <v/>
      </c>
      <c r="P33" s="1311"/>
      <c r="Q33" s="1119"/>
      <c r="R33" s="1119"/>
      <c r="S33" s="167"/>
      <c r="T33" s="167"/>
      <c r="U33" s="167"/>
      <c r="V33" s="167"/>
      <c r="W33" s="167"/>
    </row>
    <row r="34" spans="2:23">
      <c r="B34" s="1115"/>
      <c r="C34" s="1116"/>
      <c r="D34" s="1117"/>
      <c r="E34" s="1117"/>
      <c r="F34" s="482">
        <f t="shared" si="0"/>
        <v>0</v>
      </c>
      <c r="G34" s="1118"/>
      <c r="H34" s="1118"/>
      <c r="I34" s="1118"/>
      <c r="J34" s="1118"/>
      <c r="K34" s="1118"/>
      <c r="L34" s="1118"/>
      <c r="M34" s="1310" t="str">
        <f>IF(G34="","",(IFERROR(VLOOKUP($G34,【選択肢】!$Q$3:$U$90,2,)," ")&amp;IF(H34="","",""&amp;CHAR(10)&amp;IFERROR(VLOOKUP($H34,【選択肢】!$Q$3:$U$90,2,)," ")&amp;IF(I34="","",""&amp;CHAR(10)&amp;IFERROR(VLOOKUP($I34,【選択肢】!$Q$3:$U$90,2,)," ")&amp;IF(J34="","",""&amp;CHAR(10)&amp;IFERROR(VLOOKUP($J34,【選択肢】!$Q$3:$U$90,2,)," ")&amp;IF(K34="","",""&amp;CHAR(10)&amp;IFERROR(VLOOKUP($K34,【選択肢】!$Q$3:$U$90,2,)," ")&amp;IF(L34="","",""&amp;CHAR(10)&amp;IFERROR(VLOOKUP($L34,【選択肢】!$Q$3:$U$90,2,)," "))))))))</f>
        <v/>
      </c>
      <c r="N34" s="1310" t="str">
        <f>IF(G34="","",(IFERROR(VLOOKUP($G34,【選択肢】!$Q$3:$U$90,4,)," ")&amp;IF(H34="","",","&amp;IFERROR(VLOOKUP($H34,【選択肢】!$Q$3:$U$90,4,)," ")&amp;IF(I34="","",","&amp;IFERROR(VLOOKUP($I34,【選択肢】!$Q$3:$U$90,4,)," ")&amp;IF(J34="","",","&amp;IFERROR(VLOOKUP($J34,【選択肢】!$Q$3:$U$90,4,)," ")&amp;IF(K34="","",","&amp;IFERROR(VLOOKUP($K34,【選択肢】!$Q$3:$U$90,4,)," ")&amp;IF(L34="","",","&amp;IFERROR(VLOOKUP($L34,【選択肢】!$Q$3:$U$90,4,)," "))))))))</f>
        <v/>
      </c>
      <c r="O34" s="1310" t="str">
        <f>IF(G34="","",(IFERROR(VLOOKUP($G34,【選択肢】!$Q$3:$U$90,5,)," ")&amp;IF(H34="","",""&amp;CHAR(10)&amp;IFERROR(VLOOKUP($H34,【選択肢】!$Q$3:$U$90,5,)," ")&amp;IF(I34="","",""&amp;CHAR(10)&amp;IFERROR(VLOOKUP($I34,【選択肢】!$Q$3:$U$90,5,)," ")&amp;IF(J34="","",""&amp;CHAR(10)&amp;IFERROR(VLOOKUP($J34,【選択肢】!$Q$3:$U$90,5,)," ")&amp;IF(K34="","",""&amp;CHAR(10)&amp;IFERROR(VLOOKUP($K34,【選択肢】!$Q$3:$U$90,5,)," ")&amp;IF(L34="","",""&amp;CHAR(10)&amp;IFERROR(VLOOKUP($L34,【選択肢】!$Q$3:$U$90,5,)," "))))))))</f>
        <v/>
      </c>
      <c r="P34" s="1311"/>
      <c r="Q34" s="1119"/>
      <c r="R34" s="1119"/>
      <c r="S34" s="167"/>
      <c r="T34" s="167"/>
      <c r="U34" s="167"/>
      <c r="V34" s="167"/>
      <c r="W34" s="167"/>
    </row>
    <row r="35" spans="2:23">
      <c r="B35" s="1115"/>
      <c r="C35" s="1116"/>
      <c r="D35" s="1117"/>
      <c r="E35" s="1117"/>
      <c r="F35" s="482">
        <f t="shared" si="0"/>
        <v>0</v>
      </c>
      <c r="G35" s="1118"/>
      <c r="H35" s="1118"/>
      <c r="I35" s="1118"/>
      <c r="J35" s="1118"/>
      <c r="K35" s="1118"/>
      <c r="L35" s="1118"/>
      <c r="M35" s="1310" t="str">
        <f>IF(G35="","",(IFERROR(VLOOKUP($G35,【選択肢】!$Q$3:$U$90,2,)," ")&amp;IF(H35="","",""&amp;CHAR(10)&amp;IFERROR(VLOOKUP($H35,【選択肢】!$Q$3:$U$90,2,)," ")&amp;IF(I35="","",""&amp;CHAR(10)&amp;IFERROR(VLOOKUP($I35,【選択肢】!$Q$3:$U$90,2,)," ")&amp;IF(J35="","",""&amp;CHAR(10)&amp;IFERROR(VLOOKUP($J35,【選択肢】!$Q$3:$U$90,2,)," ")&amp;IF(K35="","",""&amp;CHAR(10)&amp;IFERROR(VLOOKUP($K35,【選択肢】!$Q$3:$U$90,2,)," ")&amp;IF(L35="","",""&amp;CHAR(10)&amp;IFERROR(VLOOKUP($L35,【選択肢】!$Q$3:$U$90,2,)," "))))))))</f>
        <v/>
      </c>
      <c r="N35" s="1310" t="str">
        <f>IF(G35="","",(IFERROR(VLOOKUP($G35,【選択肢】!$Q$3:$U$90,4,)," ")&amp;IF(H35="","",","&amp;IFERROR(VLOOKUP($H35,【選択肢】!$Q$3:$U$90,4,)," ")&amp;IF(I35="","",","&amp;IFERROR(VLOOKUP($I35,【選択肢】!$Q$3:$U$90,4,)," ")&amp;IF(J35="","",","&amp;IFERROR(VLOOKUP($J35,【選択肢】!$Q$3:$U$90,4,)," ")&amp;IF(K35="","",","&amp;IFERROR(VLOOKUP($K35,【選択肢】!$Q$3:$U$90,4,)," ")&amp;IF(L35="","",","&amp;IFERROR(VLOOKUP($L35,【選択肢】!$Q$3:$U$90,4,)," "))))))))</f>
        <v/>
      </c>
      <c r="O35" s="1310" t="str">
        <f>IF(G35="","",(IFERROR(VLOOKUP($G35,【選択肢】!$Q$3:$U$90,5,)," ")&amp;IF(H35="","",""&amp;CHAR(10)&amp;IFERROR(VLOOKUP($H35,【選択肢】!$Q$3:$U$90,5,)," ")&amp;IF(I35="","",""&amp;CHAR(10)&amp;IFERROR(VLOOKUP($I35,【選択肢】!$Q$3:$U$90,5,)," ")&amp;IF(J35="","",""&amp;CHAR(10)&amp;IFERROR(VLOOKUP($J35,【選択肢】!$Q$3:$U$90,5,)," ")&amp;IF(K35="","",""&amp;CHAR(10)&amp;IFERROR(VLOOKUP($K35,【選択肢】!$Q$3:$U$90,5,)," ")&amp;IF(L35="","",""&amp;CHAR(10)&amp;IFERROR(VLOOKUP($L35,【選択肢】!$Q$3:$U$90,5,)," "))))))))</f>
        <v/>
      </c>
      <c r="P35" s="1311"/>
      <c r="Q35" s="1119"/>
      <c r="R35" s="1119"/>
      <c r="S35" s="167"/>
      <c r="T35" s="167"/>
      <c r="U35" s="167"/>
      <c r="V35" s="167"/>
      <c r="W35" s="167"/>
    </row>
    <row r="36" spans="2:23">
      <c r="B36" s="1115"/>
      <c r="C36" s="1116"/>
      <c r="D36" s="1117"/>
      <c r="E36" s="1117"/>
      <c r="F36" s="482">
        <f t="shared" si="0"/>
        <v>0</v>
      </c>
      <c r="G36" s="1118"/>
      <c r="H36" s="1118"/>
      <c r="I36" s="1118"/>
      <c r="J36" s="1118"/>
      <c r="K36" s="1118"/>
      <c r="L36" s="1118"/>
      <c r="M36" s="1310" t="str">
        <f>IF(G36="","",(IFERROR(VLOOKUP($G36,【選択肢】!$Q$3:$U$90,2,)," ")&amp;IF(H36="","",""&amp;CHAR(10)&amp;IFERROR(VLOOKUP($H36,【選択肢】!$Q$3:$U$90,2,)," ")&amp;IF(I36="","",""&amp;CHAR(10)&amp;IFERROR(VLOOKUP($I36,【選択肢】!$Q$3:$U$90,2,)," ")&amp;IF(J36="","",""&amp;CHAR(10)&amp;IFERROR(VLOOKUP($J36,【選択肢】!$Q$3:$U$90,2,)," ")&amp;IF(K36="","",""&amp;CHAR(10)&amp;IFERROR(VLOOKUP($K36,【選択肢】!$Q$3:$U$90,2,)," ")&amp;IF(L36="","",""&amp;CHAR(10)&amp;IFERROR(VLOOKUP($L36,【選択肢】!$Q$3:$U$90,2,)," "))))))))</f>
        <v/>
      </c>
      <c r="N36" s="1310" t="str">
        <f>IF(G36="","",(IFERROR(VLOOKUP($G36,【選択肢】!$Q$3:$U$90,4,)," ")&amp;IF(H36="","",","&amp;IFERROR(VLOOKUP($H36,【選択肢】!$Q$3:$U$90,4,)," ")&amp;IF(I36="","",","&amp;IFERROR(VLOOKUP($I36,【選択肢】!$Q$3:$U$90,4,)," ")&amp;IF(J36="","",","&amp;IFERROR(VLOOKUP($J36,【選択肢】!$Q$3:$U$90,4,)," ")&amp;IF(K36="","",","&amp;IFERROR(VLOOKUP($K36,【選択肢】!$Q$3:$U$90,4,)," ")&amp;IF(L36="","",","&amp;IFERROR(VLOOKUP($L36,【選択肢】!$Q$3:$U$90,4,)," "))))))))</f>
        <v/>
      </c>
      <c r="O36" s="1310" t="str">
        <f>IF(G36="","",(IFERROR(VLOOKUP($G36,【選択肢】!$Q$3:$U$90,5,)," ")&amp;IF(H36="","",""&amp;CHAR(10)&amp;IFERROR(VLOOKUP($H36,【選択肢】!$Q$3:$U$90,5,)," ")&amp;IF(I36="","",""&amp;CHAR(10)&amp;IFERROR(VLOOKUP($I36,【選択肢】!$Q$3:$U$90,5,)," ")&amp;IF(J36="","",""&amp;CHAR(10)&amp;IFERROR(VLOOKUP($J36,【選択肢】!$Q$3:$U$90,5,)," ")&amp;IF(K36="","",""&amp;CHAR(10)&amp;IFERROR(VLOOKUP($K36,【選択肢】!$Q$3:$U$90,5,)," ")&amp;IF(L36="","",""&amp;CHAR(10)&amp;IFERROR(VLOOKUP($L36,【選択肢】!$Q$3:$U$90,5,)," "))))))))</f>
        <v/>
      </c>
      <c r="P36" s="1311"/>
      <c r="Q36" s="1119"/>
      <c r="R36" s="1119"/>
      <c r="S36" s="167"/>
      <c r="T36" s="167"/>
      <c r="U36" s="167"/>
      <c r="V36" s="167"/>
      <c r="W36" s="167"/>
    </row>
    <row r="37" spans="2:23">
      <c r="B37" s="1115"/>
      <c r="C37" s="1116"/>
      <c r="D37" s="1117"/>
      <c r="E37" s="1117"/>
      <c r="F37" s="482">
        <f t="shared" si="0"/>
        <v>0</v>
      </c>
      <c r="G37" s="1118"/>
      <c r="H37" s="1118"/>
      <c r="I37" s="1118"/>
      <c r="J37" s="1118"/>
      <c r="K37" s="1118"/>
      <c r="L37" s="1118"/>
      <c r="M37" s="1310" t="str">
        <f>IF(G37="","",(IFERROR(VLOOKUP($G37,【選択肢】!$Q$3:$U$90,2,)," ")&amp;IF(H37="","",""&amp;CHAR(10)&amp;IFERROR(VLOOKUP($H37,【選択肢】!$Q$3:$U$90,2,)," ")&amp;IF(I37="","",""&amp;CHAR(10)&amp;IFERROR(VLOOKUP($I37,【選択肢】!$Q$3:$U$90,2,)," ")&amp;IF(J37="","",""&amp;CHAR(10)&amp;IFERROR(VLOOKUP($J37,【選択肢】!$Q$3:$U$90,2,)," ")&amp;IF(K37="","",""&amp;CHAR(10)&amp;IFERROR(VLOOKUP($K37,【選択肢】!$Q$3:$U$90,2,)," ")&amp;IF(L37="","",""&amp;CHAR(10)&amp;IFERROR(VLOOKUP($L37,【選択肢】!$Q$3:$U$90,2,)," "))))))))</f>
        <v/>
      </c>
      <c r="N37" s="1310" t="str">
        <f>IF(G37="","",(IFERROR(VLOOKUP($G37,【選択肢】!$Q$3:$U$90,4,)," ")&amp;IF(H37="","",","&amp;IFERROR(VLOOKUP($H37,【選択肢】!$Q$3:$U$90,4,)," ")&amp;IF(I37="","",","&amp;IFERROR(VLOOKUP($I37,【選択肢】!$Q$3:$U$90,4,)," ")&amp;IF(J37="","",","&amp;IFERROR(VLOOKUP($J37,【選択肢】!$Q$3:$U$90,4,)," ")&amp;IF(K37="","",","&amp;IFERROR(VLOOKUP($K37,【選択肢】!$Q$3:$U$90,4,)," ")&amp;IF(L37="","",","&amp;IFERROR(VLOOKUP($L37,【選択肢】!$Q$3:$U$90,4,)," "))))))))</f>
        <v/>
      </c>
      <c r="O37" s="1310" t="str">
        <f>IF(G37="","",(IFERROR(VLOOKUP($G37,【選択肢】!$Q$3:$U$90,5,)," ")&amp;IF(H37="","",""&amp;CHAR(10)&amp;IFERROR(VLOOKUP($H37,【選択肢】!$Q$3:$U$90,5,)," ")&amp;IF(I37="","",""&amp;CHAR(10)&amp;IFERROR(VLOOKUP($I37,【選択肢】!$Q$3:$U$90,5,)," ")&amp;IF(J37="","",""&amp;CHAR(10)&amp;IFERROR(VLOOKUP($J37,【選択肢】!$Q$3:$U$90,5,)," ")&amp;IF(K37="","",""&amp;CHAR(10)&amp;IFERROR(VLOOKUP($K37,【選択肢】!$Q$3:$U$90,5,)," ")&amp;IF(L37="","",""&amp;CHAR(10)&amp;IFERROR(VLOOKUP($L37,【選択肢】!$Q$3:$U$90,5,)," "))))))))</f>
        <v/>
      </c>
      <c r="P37" s="1311"/>
      <c r="Q37" s="1119"/>
      <c r="R37" s="1119"/>
      <c r="S37" s="167"/>
      <c r="T37" s="167"/>
      <c r="U37" s="167"/>
      <c r="V37" s="167"/>
      <c r="W37" s="167"/>
    </row>
    <row r="38" spans="2:23">
      <c r="B38" s="1115"/>
      <c r="C38" s="1116"/>
      <c r="D38" s="1117"/>
      <c r="E38" s="1117"/>
      <c r="F38" s="482">
        <f t="shared" si="0"/>
        <v>0</v>
      </c>
      <c r="G38" s="1118"/>
      <c r="H38" s="1118"/>
      <c r="I38" s="1118"/>
      <c r="J38" s="1118"/>
      <c r="K38" s="1118"/>
      <c r="L38" s="1118"/>
      <c r="M38" s="1310" t="str">
        <f>IF(G38="","",(IFERROR(VLOOKUP($G38,【選択肢】!$Q$3:$U$90,2,)," ")&amp;IF(H38="","",""&amp;CHAR(10)&amp;IFERROR(VLOOKUP($H38,【選択肢】!$Q$3:$U$90,2,)," ")&amp;IF(I38="","",""&amp;CHAR(10)&amp;IFERROR(VLOOKUP($I38,【選択肢】!$Q$3:$U$90,2,)," ")&amp;IF(J38="","",""&amp;CHAR(10)&amp;IFERROR(VLOOKUP($J38,【選択肢】!$Q$3:$U$90,2,)," ")&amp;IF(K38="","",""&amp;CHAR(10)&amp;IFERROR(VLOOKUP($K38,【選択肢】!$Q$3:$U$90,2,)," ")&amp;IF(L38="","",""&amp;CHAR(10)&amp;IFERROR(VLOOKUP($L38,【選択肢】!$Q$3:$U$90,2,)," "))))))))</f>
        <v/>
      </c>
      <c r="N38" s="1310" t="str">
        <f>IF(G38="","",(IFERROR(VLOOKUP($G38,【選択肢】!$Q$3:$U$90,4,)," ")&amp;IF(H38="","",","&amp;IFERROR(VLOOKUP($H38,【選択肢】!$Q$3:$U$90,4,)," ")&amp;IF(I38="","",","&amp;IFERROR(VLOOKUP($I38,【選択肢】!$Q$3:$U$90,4,)," ")&amp;IF(J38="","",","&amp;IFERROR(VLOOKUP($J38,【選択肢】!$Q$3:$U$90,4,)," ")&amp;IF(K38="","",","&amp;IFERROR(VLOOKUP($K38,【選択肢】!$Q$3:$U$90,4,)," ")&amp;IF(L38="","",","&amp;IFERROR(VLOOKUP($L38,【選択肢】!$Q$3:$U$90,4,)," "))))))))</f>
        <v/>
      </c>
      <c r="O38" s="1310" t="str">
        <f>IF(G38="","",(IFERROR(VLOOKUP($G38,【選択肢】!$Q$3:$U$90,5,)," ")&amp;IF(H38="","",""&amp;CHAR(10)&amp;IFERROR(VLOOKUP($H38,【選択肢】!$Q$3:$U$90,5,)," ")&amp;IF(I38="","",""&amp;CHAR(10)&amp;IFERROR(VLOOKUP($I38,【選択肢】!$Q$3:$U$90,5,)," ")&amp;IF(J38="","",""&amp;CHAR(10)&amp;IFERROR(VLOOKUP($J38,【選択肢】!$Q$3:$U$90,5,)," ")&amp;IF(K38="","",""&amp;CHAR(10)&amp;IFERROR(VLOOKUP($K38,【選択肢】!$Q$3:$U$90,5,)," ")&amp;IF(L38="","",""&amp;CHAR(10)&amp;IFERROR(VLOOKUP($L38,【選択肢】!$Q$3:$U$90,5,)," "))))))))</f>
        <v/>
      </c>
      <c r="P38" s="1311"/>
      <c r="Q38" s="1119"/>
      <c r="R38" s="1119"/>
      <c r="S38" s="167"/>
      <c r="T38" s="167"/>
      <c r="U38" s="167"/>
      <c r="V38" s="167"/>
      <c r="W38" s="167"/>
    </row>
    <row r="39" spans="2:23">
      <c r="B39" s="1115"/>
      <c r="C39" s="1116"/>
      <c r="D39" s="1117"/>
      <c r="E39" s="1117"/>
      <c r="F39" s="482">
        <f t="shared" si="0"/>
        <v>0</v>
      </c>
      <c r="G39" s="1118"/>
      <c r="H39" s="1118"/>
      <c r="I39" s="1118"/>
      <c r="J39" s="1118"/>
      <c r="K39" s="1118"/>
      <c r="L39" s="1118"/>
      <c r="M39" s="1310" t="str">
        <f>IF(G39="","",(IFERROR(VLOOKUP($G39,【選択肢】!$Q$3:$U$90,2,)," ")&amp;IF(H39="","",""&amp;CHAR(10)&amp;IFERROR(VLOOKUP($H39,【選択肢】!$Q$3:$U$90,2,)," ")&amp;IF(I39="","",""&amp;CHAR(10)&amp;IFERROR(VLOOKUP($I39,【選択肢】!$Q$3:$U$90,2,)," ")&amp;IF(J39="","",""&amp;CHAR(10)&amp;IFERROR(VLOOKUP($J39,【選択肢】!$Q$3:$U$90,2,)," ")&amp;IF(K39="","",""&amp;CHAR(10)&amp;IFERROR(VLOOKUP($K39,【選択肢】!$Q$3:$U$90,2,)," ")&amp;IF(L39="","",""&amp;CHAR(10)&amp;IFERROR(VLOOKUP($L39,【選択肢】!$Q$3:$U$90,2,)," "))))))))</f>
        <v/>
      </c>
      <c r="N39" s="1310" t="str">
        <f>IF(G39="","",(IFERROR(VLOOKUP($G39,【選択肢】!$Q$3:$U$90,4,)," ")&amp;IF(H39="","",","&amp;IFERROR(VLOOKUP($H39,【選択肢】!$Q$3:$U$90,4,)," ")&amp;IF(I39="","",","&amp;IFERROR(VLOOKUP($I39,【選択肢】!$Q$3:$U$90,4,)," ")&amp;IF(J39="","",","&amp;IFERROR(VLOOKUP($J39,【選択肢】!$Q$3:$U$90,4,)," ")&amp;IF(K39="","",","&amp;IFERROR(VLOOKUP($K39,【選択肢】!$Q$3:$U$90,4,)," ")&amp;IF(L39="","",","&amp;IFERROR(VLOOKUP($L39,【選択肢】!$Q$3:$U$90,4,)," "))))))))</f>
        <v/>
      </c>
      <c r="O39" s="1310" t="str">
        <f>IF(G39="","",(IFERROR(VLOOKUP($G39,【選択肢】!$Q$3:$U$90,5,)," ")&amp;IF(H39="","",""&amp;CHAR(10)&amp;IFERROR(VLOOKUP($H39,【選択肢】!$Q$3:$U$90,5,)," ")&amp;IF(I39="","",""&amp;CHAR(10)&amp;IFERROR(VLOOKUP($I39,【選択肢】!$Q$3:$U$90,5,)," ")&amp;IF(J39="","",""&amp;CHAR(10)&amp;IFERROR(VLOOKUP($J39,【選択肢】!$Q$3:$U$90,5,)," ")&amp;IF(K39="","",""&amp;CHAR(10)&amp;IFERROR(VLOOKUP($K39,【選択肢】!$Q$3:$U$90,5,)," ")&amp;IF(L39="","",""&amp;CHAR(10)&amp;IFERROR(VLOOKUP($L39,【選択肢】!$Q$3:$U$90,5,)," "))))))))</f>
        <v/>
      </c>
      <c r="P39" s="1311"/>
      <c r="Q39" s="1119"/>
      <c r="R39" s="1119"/>
      <c r="S39" s="167"/>
      <c r="T39" s="167"/>
      <c r="U39" s="167"/>
      <c r="V39" s="167"/>
      <c r="W39" s="167"/>
    </row>
    <row r="40" spans="2:23">
      <c r="B40" s="1115"/>
      <c r="C40" s="1116"/>
      <c r="D40" s="1117"/>
      <c r="E40" s="1117"/>
      <c r="F40" s="482">
        <f t="shared" si="0"/>
        <v>0</v>
      </c>
      <c r="G40" s="1118"/>
      <c r="H40" s="1118"/>
      <c r="I40" s="1118"/>
      <c r="J40" s="1118"/>
      <c r="K40" s="1118"/>
      <c r="L40" s="1118"/>
      <c r="M40" s="1310" t="str">
        <f>IF(G40="","",(IFERROR(VLOOKUP($G40,【選択肢】!$Q$3:$U$90,2,)," ")&amp;IF(H40="","",""&amp;CHAR(10)&amp;IFERROR(VLOOKUP($H40,【選択肢】!$Q$3:$U$90,2,)," ")&amp;IF(I40="","",""&amp;CHAR(10)&amp;IFERROR(VLOOKUP($I40,【選択肢】!$Q$3:$U$90,2,)," ")&amp;IF(J40="","",""&amp;CHAR(10)&amp;IFERROR(VLOOKUP($J40,【選択肢】!$Q$3:$U$90,2,)," ")&amp;IF(K40="","",""&amp;CHAR(10)&amp;IFERROR(VLOOKUP($K40,【選択肢】!$Q$3:$U$90,2,)," ")&amp;IF(L40="","",""&amp;CHAR(10)&amp;IFERROR(VLOOKUP($L40,【選択肢】!$Q$3:$U$90,2,)," "))))))))</f>
        <v/>
      </c>
      <c r="N40" s="1310" t="str">
        <f>IF(G40="","",(IFERROR(VLOOKUP($G40,【選択肢】!$Q$3:$U$90,4,)," ")&amp;IF(H40="","",","&amp;IFERROR(VLOOKUP($H40,【選択肢】!$Q$3:$U$90,4,)," ")&amp;IF(I40="","",","&amp;IFERROR(VLOOKUP($I40,【選択肢】!$Q$3:$U$90,4,)," ")&amp;IF(J40="","",","&amp;IFERROR(VLOOKUP($J40,【選択肢】!$Q$3:$U$90,4,)," ")&amp;IF(K40="","",","&amp;IFERROR(VLOOKUP($K40,【選択肢】!$Q$3:$U$90,4,)," ")&amp;IF(L40="","",","&amp;IFERROR(VLOOKUP($L40,【選択肢】!$Q$3:$U$90,4,)," "))))))))</f>
        <v/>
      </c>
      <c r="O40" s="1310" t="str">
        <f>IF(G40="","",(IFERROR(VLOOKUP($G40,【選択肢】!$Q$3:$U$90,5,)," ")&amp;IF(H40="","",""&amp;CHAR(10)&amp;IFERROR(VLOOKUP($H40,【選択肢】!$Q$3:$U$90,5,)," ")&amp;IF(I40="","",""&amp;CHAR(10)&amp;IFERROR(VLOOKUP($I40,【選択肢】!$Q$3:$U$90,5,)," ")&amp;IF(J40="","",""&amp;CHAR(10)&amp;IFERROR(VLOOKUP($J40,【選択肢】!$Q$3:$U$90,5,)," ")&amp;IF(K40="","",""&amp;CHAR(10)&amp;IFERROR(VLOOKUP($K40,【選択肢】!$Q$3:$U$90,5,)," ")&amp;IF(L40="","",""&amp;CHAR(10)&amp;IFERROR(VLOOKUP($L40,【選択肢】!$Q$3:$U$90,5,)," "))))))))</f>
        <v/>
      </c>
      <c r="P40" s="1311"/>
      <c r="Q40" s="1119"/>
      <c r="R40" s="1119"/>
      <c r="S40" s="167"/>
      <c r="T40" s="167"/>
      <c r="U40" s="167"/>
      <c r="V40" s="167"/>
      <c r="W40" s="167"/>
    </row>
    <row r="41" spans="2:23">
      <c r="B41" s="1115"/>
      <c r="C41" s="1116"/>
      <c r="D41" s="1117"/>
      <c r="E41" s="1117"/>
      <c r="F41" s="482">
        <f t="shared" ref="F41:F72" si="1">SUM(D41+E41)</f>
        <v>0</v>
      </c>
      <c r="G41" s="1118"/>
      <c r="H41" s="1118"/>
      <c r="I41" s="1118"/>
      <c r="J41" s="1118"/>
      <c r="K41" s="1118"/>
      <c r="L41" s="1118"/>
      <c r="M41" s="1310" t="str">
        <f>IF(G41="","",(IFERROR(VLOOKUP($G41,【選択肢】!$Q$3:$U$90,2,)," ")&amp;IF(H41="","",""&amp;CHAR(10)&amp;IFERROR(VLOOKUP($H41,【選択肢】!$Q$3:$U$90,2,)," ")&amp;IF(I41="","",""&amp;CHAR(10)&amp;IFERROR(VLOOKUP($I41,【選択肢】!$Q$3:$U$90,2,)," ")&amp;IF(J41="","",""&amp;CHAR(10)&amp;IFERROR(VLOOKUP($J41,【選択肢】!$Q$3:$U$90,2,)," ")&amp;IF(K41="","",""&amp;CHAR(10)&amp;IFERROR(VLOOKUP($K41,【選択肢】!$Q$3:$U$90,2,)," ")&amp;IF(L41="","",""&amp;CHAR(10)&amp;IFERROR(VLOOKUP($L41,【選択肢】!$Q$3:$U$90,2,)," "))))))))</f>
        <v/>
      </c>
      <c r="N41" s="1310" t="str">
        <f>IF(G41="","",(IFERROR(VLOOKUP($G41,【選択肢】!$Q$3:$U$90,4,)," ")&amp;IF(H41="","",","&amp;IFERROR(VLOOKUP($H41,【選択肢】!$Q$3:$U$90,4,)," ")&amp;IF(I41="","",","&amp;IFERROR(VLOOKUP($I41,【選択肢】!$Q$3:$U$90,4,)," ")&amp;IF(J41="","",","&amp;IFERROR(VLOOKUP($J41,【選択肢】!$Q$3:$U$90,4,)," ")&amp;IF(K41="","",","&amp;IFERROR(VLOOKUP($K41,【選択肢】!$Q$3:$U$90,4,)," ")&amp;IF(L41="","",","&amp;IFERROR(VLOOKUP($L41,【選択肢】!$Q$3:$U$90,4,)," "))))))))</f>
        <v/>
      </c>
      <c r="O41" s="1310" t="str">
        <f>IF(G41="","",(IFERROR(VLOOKUP($G41,【選択肢】!$Q$3:$U$90,5,)," ")&amp;IF(H41="","",""&amp;CHAR(10)&amp;IFERROR(VLOOKUP($H41,【選択肢】!$Q$3:$U$90,5,)," ")&amp;IF(I41="","",""&amp;CHAR(10)&amp;IFERROR(VLOOKUP($I41,【選択肢】!$Q$3:$U$90,5,)," ")&amp;IF(J41="","",""&amp;CHAR(10)&amp;IFERROR(VLOOKUP($J41,【選択肢】!$Q$3:$U$90,5,)," ")&amp;IF(K41="","",""&amp;CHAR(10)&amp;IFERROR(VLOOKUP($K41,【選択肢】!$Q$3:$U$90,5,)," ")&amp;IF(L41="","",""&amp;CHAR(10)&amp;IFERROR(VLOOKUP($L41,【選択肢】!$Q$3:$U$90,5,)," "))))))))</f>
        <v/>
      </c>
      <c r="P41" s="1311"/>
      <c r="Q41" s="1119"/>
      <c r="R41" s="1119"/>
      <c r="S41" s="167"/>
      <c r="T41" s="167"/>
      <c r="U41" s="167"/>
      <c r="V41" s="167"/>
      <c r="W41" s="167"/>
    </row>
    <row r="42" spans="2:23">
      <c r="B42" s="1115"/>
      <c r="C42" s="1116"/>
      <c r="D42" s="1117"/>
      <c r="E42" s="1117"/>
      <c r="F42" s="482">
        <f t="shared" si="1"/>
        <v>0</v>
      </c>
      <c r="G42" s="1118"/>
      <c r="H42" s="1118"/>
      <c r="I42" s="1118"/>
      <c r="J42" s="1118"/>
      <c r="K42" s="1118"/>
      <c r="L42" s="1118"/>
      <c r="M42" s="1310" t="str">
        <f>IF(G42="","",(IFERROR(VLOOKUP($G42,【選択肢】!$Q$3:$U$90,2,)," ")&amp;IF(H42="","",""&amp;CHAR(10)&amp;IFERROR(VLOOKUP($H42,【選択肢】!$Q$3:$U$90,2,)," ")&amp;IF(I42="","",""&amp;CHAR(10)&amp;IFERROR(VLOOKUP($I42,【選択肢】!$Q$3:$U$90,2,)," ")&amp;IF(J42="","",""&amp;CHAR(10)&amp;IFERROR(VLOOKUP($J42,【選択肢】!$Q$3:$U$90,2,)," ")&amp;IF(K42="","",""&amp;CHAR(10)&amp;IFERROR(VLOOKUP($K42,【選択肢】!$Q$3:$U$90,2,)," ")&amp;IF(L42="","",""&amp;CHAR(10)&amp;IFERROR(VLOOKUP($L42,【選択肢】!$Q$3:$U$90,2,)," "))))))))</f>
        <v/>
      </c>
      <c r="N42" s="1310" t="str">
        <f>IF(G42="","",(IFERROR(VLOOKUP($G42,【選択肢】!$Q$3:$U$90,4,)," ")&amp;IF(H42="","",","&amp;IFERROR(VLOOKUP($H42,【選択肢】!$Q$3:$U$90,4,)," ")&amp;IF(I42="","",","&amp;IFERROR(VLOOKUP($I42,【選択肢】!$Q$3:$U$90,4,)," ")&amp;IF(J42="","",","&amp;IFERROR(VLOOKUP($J42,【選択肢】!$Q$3:$U$90,4,)," ")&amp;IF(K42="","",","&amp;IFERROR(VLOOKUP($K42,【選択肢】!$Q$3:$U$90,4,)," ")&amp;IF(L42="","",","&amp;IFERROR(VLOOKUP($L42,【選択肢】!$Q$3:$U$90,4,)," "))))))))</f>
        <v/>
      </c>
      <c r="O42" s="1310" t="str">
        <f>IF(G42="","",(IFERROR(VLOOKUP($G42,【選択肢】!$Q$3:$U$90,5,)," ")&amp;IF(H42="","",""&amp;CHAR(10)&amp;IFERROR(VLOOKUP($H42,【選択肢】!$Q$3:$U$90,5,)," ")&amp;IF(I42="","",""&amp;CHAR(10)&amp;IFERROR(VLOOKUP($I42,【選択肢】!$Q$3:$U$90,5,)," ")&amp;IF(J42="","",""&amp;CHAR(10)&amp;IFERROR(VLOOKUP($J42,【選択肢】!$Q$3:$U$90,5,)," ")&amp;IF(K42="","",""&amp;CHAR(10)&amp;IFERROR(VLOOKUP($K42,【選択肢】!$Q$3:$U$90,5,)," ")&amp;IF(L42="","",""&amp;CHAR(10)&amp;IFERROR(VLOOKUP($L42,【選択肢】!$Q$3:$U$90,5,)," "))))))))</f>
        <v/>
      </c>
      <c r="P42" s="1311"/>
      <c r="Q42" s="1119"/>
      <c r="R42" s="1119"/>
      <c r="S42" s="167"/>
      <c r="T42" s="167"/>
      <c r="U42" s="167"/>
      <c r="V42" s="167"/>
      <c r="W42" s="167"/>
    </row>
    <row r="43" spans="2:23">
      <c r="B43" s="1115"/>
      <c r="C43" s="1116"/>
      <c r="D43" s="1117"/>
      <c r="E43" s="1117"/>
      <c r="F43" s="482">
        <f t="shared" si="1"/>
        <v>0</v>
      </c>
      <c r="G43" s="1118"/>
      <c r="H43" s="1118"/>
      <c r="I43" s="1118"/>
      <c r="J43" s="1118"/>
      <c r="K43" s="1118"/>
      <c r="L43" s="1118"/>
      <c r="M43" s="1310" t="str">
        <f>IF(G43="","",(IFERROR(VLOOKUP($G43,【選択肢】!$Q$3:$U$90,2,)," ")&amp;IF(H43="","",""&amp;CHAR(10)&amp;IFERROR(VLOOKUP($H43,【選択肢】!$Q$3:$U$90,2,)," ")&amp;IF(I43="","",""&amp;CHAR(10)&amp;IFERROR(VLOOKUP($I43,【選択肢】!$Q$3:$U$90,2,)," ")&amp;IF(J43="","",""&amp;CHAR(10)&amp;IFERROR(VLOOKUP($J43,【選択肢】!$Q$3:$U$90,2,)," ")&amp;IF(K43="","",""&amp;CHAR(10)&amp;IFERROR(VLOOKUP($K43,【選択肢】!$Q$3:$U$90,2,)," ")&amp;IF(L43="","",""&amp;CHAR(10)&amp;IFERROR(VLOOKUP($L43,【選択肢】!$Q$3:$U$90,2,)," "))))))))</f>
        <v/>
      </c>
      <c r="N43" s="1310" t="str">
        <f>IF(G43="","",(IFERROR(VLOOKUP($G43,【選択肢】!$Q$3:$U$90,4,)," ")&amp;IF(H43="","",","&amp;IFERROR(VLOOKUP($H43,【選択肢】!$Q$3:$U$90,4,)," ")&amp;IF(I43="","",","&amp;IFERROR(VLOOKUP($I43,【選択肢】!$Q$3:$U$90,4,)," ")&amp;IF(J43="","",","&amp;IFERROR(VLOOKUP($J43,【選択肢】!$Q$3:$U$90,4,)," ")&amp;IF(K43="","",","&amp;IFERROR(VLOOKUP($K43,【選択肢】!$Q$3:$U$90,4,)," ")&amp;IF(L43="","",","&amp;IFERROR(VLOOKUP($L43,【選択肢】!$Q$3:$U$90,4,)," "))))))))</f>
        <v/>
      </c>
      <c r="O43" s="1310" t="str">
        <f>IF(G43="","",(IFERROR(VLOOKUP($G43,【選択肢】!$Q$3:$U$90,5,)," ")&amp;IF(H43="","",""&amp;CHAR(10)&amp;IFERROR(VLOOKUP($H43,【選択肢】!$Q$3:$U$90,5,)," ")&amp;IF(I43="","",""&amp;CHAR(10)&amp;IFERROR(VLOOKUP($I43,【選択肢】!$Q$3:$U$90,5,)," ")&amp;IF(J43="","",""&amp;CHAR(10)&amp;IFERROR(VLOOKUP($J43,【選択肢】!$Q$3:$U$90,5,)," ")&amp;IF(K43="","",""&amp;CHAR(10)&amp;IFERROR(VLOOKUP($K43,【選択肢】!$Q$3:$U$90,5,)," ")&amp;IF(L43="","",""&amp;CHAR(10)&amp;IFERROR(VLOOKUP($L43,【選択肢】!$Q$3:$U$90,5,)," "))))))))</f>
        <v/>
      </c>
      <c r="P43" s="1311"/>
      <c r="Q43" s="1119"/>
      <c r="R43" s="1119"/>
      <c r="S43" s="167"/>
      <c r="T43" s="167"/>
      <c r="U43" s="167"/>
      <c r="V43" s="167"/>
      <c r="W43" s="167"/>
    </row>
    <row r="44" spans="2:23">
      <c r="B44" s="1115"/>
      <c r="C44" s="1116"/>
      <c r="D44" s="1117"/>
      <c r="E44" s="1117"/>
      <c r="F44" s="482">
        <f t="shared" si="1"/>
        <v>0</v>
      </c>
      <c r="G44" s="1118"/>
      <c r="H44" s="1118"/>
      <c r="I44" s="1118"/>
      <c r="J44" s="1118"/>
      <c r="K44" s="1118"/>
      <c r="L44" s="1118"/>
      <c r="M44" s="1310" t="str">
        <f>IF(G44="","",(IFERROR(VLOOKUP($G44,【選択肢】!$Q$3:$U$90,2,)," ")&amp;IF(H44="","",""&amp;CHAR(10)&amp;IFERROR(VLOOKUP($H44,【選択肢】!$Q$3:$U$90,2,)," ")&amp;IF(I44="","",""&amp;CHAR(10)&amp;IFERROR(VLOOKUP($I44,【選択肢】!$Q$3:$U$90,2,)," ")&amp;IF(J44="","",""&amp;CHAR(10)&amp;IFERROR(VLOOKUP($J44,【選択肢】!$Q$3:$U$90,2,)," ")&amp;IF(K44="","",""&amp;CHAR(10)&amp;IFERROR(VLOOKUP($K44,【選択肢】!$Q$3:$U$90,2,)," ")&amp;IF(L44="","",""&amp;CHAR(10)&amp;IFERROR(VLOOKUP($L44,【選択肢】!$Q$3:$U$90,2,)," "))))))))</f>
        <v/>
      </c>
      <c r="N44" s="1310" t="str">
        <f>IF(G44="","",(IFERROR(VLOOKUP($G44,【選択肢】!$Q$3:$U$90,4,)," ")&amp;IF(H44="","",","&amp;IFERROR(VLOOKUP($H44,【選択肢】!$Q$3:$U$90,4,)," ")&amp;IF(I44="","",","&amp;IFERROR(VLOOKUP($I44,【選択肢】!$Q$3:$U$90,4,)," ")&amp;IF(J44="","",","&amp;IFERROR(VLOOKUP($J44,【選択肢】!$Q$3:$U$90,4,)," ")&amp;IF(K44="","",","&amp;IFERROR(VLOOKUP($K44,【選択肢】!$Q$3:$U$90,4,)," ")&amp;IF(L44="","",","&amp;IFERROR(VLOOKUP($L44,【選択肢】!$Q$3:$U$90,4,)," "))))))))</f>
        <v/>
      </c>
      <c r="O44" s="1310" t="str">
        <f>IF(G44="","",(IFERROR(VLOOKUP($G44,【選択肢】!$Q$3:$U$90,5,)," ")&amp;IF(H44="","",""&amp;CHAR(10)&amp;IFERROR(VLOOKUP($H44,【選択肢】!$Q$3:$U$90,5,)," ")&amp;IF(I44="","",""&amp;CHAR(10)&amp;IFERROR(VLOOKUP($I44,【選択肢】!$Q$3:$U$90,5,)," ")&amp;IF(J44="","",""&amp;CHAR(10)&amp;IFERROR(VLOOKUP($J44,【選択肢】!$Q$3:$U$90,5,)," ")&amp;IF(K44="","",""&amp;CHAR(10)&amp;IFERROR(VLOOKUP($K44,【選択肢】!$Q$3:$U$90,5,)," ")&amp;IF(L44="","",""&amp;CHAR(10)&amp;IFERROR(VLOOKUP($L44,【選択肢】!$Q$3:$U$90,5,)," "))))))))</f>
        <v/>
      </c>
      <c r="P44" s="1311"/>
      <c r="Q44" s="1119"/>
      <c r="R44" s="1119"/>
      <c r="S44" s="167"/>
      <c r="T44" s="167"/>
      <c r="U44" s="167"/>
      <c r="V44" s="167"/>
      <c r="W44" s="167"/>
    </row>
    <row r="45" spans="2:23">
      <c r="B45" s="1115"/>
      <c r="C45" s="1116"/>
      <c r="D45" s="1117"/>
      <c r="E45" s="1117"/>
      <c r="F45" s="482">
        <f t="shared" si="1"/>
        <v>0</v>
      </c>
      <c r="G45" s="1118"/>
      <c r="H45" s="1118"/>
      <c r="I45" s="1118"/>
      <c r="J45" s="1118"/>
      <c r="K45" s="1118"/>
      <c r="L45" s="1118"/>
      <c r="M45" s="1310" t="str">
        <f>IF(G45="","",(IFERROR(VLOOKUP($G45,【選択肢】!$Q$3:$U$90,2,)," ")&amp;IF(H45="","",""&amp;CHAR(10)&amp;IFERROR(VLOOKUP($H45,【選択肢】!$Q$3:$U$90,2,)," ")&amp;IF(I45="","",""&amp;CHAR(10)&amp;IFERROR(VLOOKUP($I45,【選択肢】!$Q$3:$U$90,2,)," ")&amp;IF(J45="","",""&amp;CHAR(10)&amp;IFERROR(VLOOKUP($J45,【選択肢】!$Q$3:$U$90,2,)," ")&amp;IF(K45="","",""&amp;CHAR(10)&amp;IFERROR(VLOOKUP($K45,【選択肢】!$Q$3:$U$90,2,)," ")&amp;IF(L45="","",""&amp;CHAR(10)&amp;IFERROR(VLOOKUP($L45,【選択肢】!$Q$3:$U$90,2,)," "))))))))</f>
        <v/>
      </c>
      <c r="N45" s="1310" t="str">
        <f>IF(G45="","",(IFERROR(VLOOKUP($G45,【選択肢】!$Q$3:$U$90,4,)," ")&amp;IF(H45="","",","&amp;IFERROR(VLOOKUP($H45,【選択肢】!$Q$3:$U$90,4,)," ")&amp;IF(I45="","",","&amp;IFERROR(VLOOKUP($I45,【選択肢】!$Q$3:$U$90,4,)," ")&amp;IF(J45="","",","&amp;IFERROR(VLOOKUP($J45,【選択肢】!$Q$3:$U$90,4,)," ")&amp;IF(K45="","",","&amp;IFERROR(VLOOKUP($K45,【選択肢】!$Q$3:$U$90,4,)," ")&amp;IF(L45="","",","&amp;IFERROR(VLOOKUP($L45,【選択肢】!$Q$3:$U$90,4,)," "))))))))</f>
        <v/>
      </c>
      <c r="O45" s="1310" t="str">
        <f>IF(G45="","",(IFERROR(VLOOKUP($G45,【選択肢】!$Q$3:$U$90,5,)," ")&amp;IF(H45="","",""&amp;CHAR(10)&amp;IFERROR(VLOOKUP($H45,【選択肢】!$Q$3:$U$90,5,)," ")&amp;IF(I45="","",""&amp;CHAR(10)&amp;IFERROR(VLOOKUP($I45,【選択肢】!$Q$3:$U$90,5,)," ")&amp;IF(J45="","",""&amp;CHAR(10)&amp;IFERROR(VLOOKUP($J45,【選択肢】!$Q$3:$U$90,5,)," ")&amp;IF(K45="","",""&amp;CHAR(10)&amp;IFERROR(VLOOKUP($K45,【選択肢】!$Q$3:$U$90,5,)," ")&amp;IF(L45="","",""&amp;CHAR(10)&amp;IFERROR(VLOOKUP($L45,【選択肢】!$Q$3:$U$90,5,)," "))))))))</f>
        <v/>
      </c>
      <c r="P45" s="1311"/>
      <c r="Q45" s="1119"/>
      <c r="R45" s="1119"/>
      <c r="S45" s="167"/>
      <c r="T45" s="167"/>
      <c r="U45" s="167"/>
      <c r="V45" s="167"/>
      <c r="W45" s="167"/>
    </row>
    <row r="46" spans="2:23">
      <c r="B46" s="1115"/>
      <c r="C46" s="1116"/>
      <c r="D46" s="1117"/>
      <c r="E46" s="1117"/>
      <c r="F46" s="482">
        <f t="shared" si="1"/>
        <v>0</v>
      </c>
      <c r="G46" s="1118"/>
      <c r="H46" s="1118"/>
      <c r="I46" s="1118"/>
      <c r="J46" s="1118"/>
      <c r="K46" s="1118"/>
      <c r="L46" s="1118"/>
      <c r="M46" s="1310" t="str">
        <f>IF(G46="","",(IFERROR(VLOOKUP($G46,【選択肢】!$Q$3:$U$90,2,)," ")&amp;IF(H46="","",""&amp;CHAR(10)&amp;IFERROR(VLOOKUP($H46,【選択肢】!$Q$3:$U$90,2,)," ")&amp;IF(I46="","",""&amp;CHAR(10)&amp;IFERROR(VLOOKUP($I46,【選択肢】!$Q$3:$U$90,2,)," ")&amp;IF(J46="","",""&amp;CHAR(10)&amp;IFERROR(VLOOKUP($J46,【選択肢】!$Q$3:$U$90,2,)," ")&amp;IF(K46="","",""&amp;CHAR(10)&amp;IFERROR(VLOOKUP($K46,【選択肢】!$Q$3:$U$90,2,)," ")&amp;IF(L46="","",""&amp;CHAR(10)&amp;IFERROR(VLOOKUP($L46,【選択肢】!$Q$3:$U$90,2,)," "))))))))</f>
        <v/>
      </c>
      <c r="N46" s="1310" t="str">
        <f>IF(G46="","",(IFERROR(VLOOKUP($G46,【選択肢】!$Q$3:$U$90,4,)," ")&amp;IF(H46="","",","&amp;IFERROR(VLOOKUP($H46,【選択肢】!$Q$3:$U$90,4,)," ")&amp;IF(I46="","",","&amp;IFERROR(VLOOKUP($I46,【選択肢】!$Q$3:$U$90,4,)," ")&amp;IF(J46="","",","&amp;IFERROR(VLOOKUP($J46,【選択肢】!$Q$3:$U$90,4,)," ")&amp;IF(K46="","",","&amp;IFERROR(VLOOKUP($K46,【選択肢】!$Q$3:$U$90,4,)," ")&amp;IF(L46="","",","&amp;IFERROR(VLOOKUP($L46,【選択肢】!$Q$3:$U$90,4,)," "))))))))</f>
        <v/>
      </c>
      <c r="O46" s="1310" t="str">
        <f>IF(G46="","",(IFERROR(VLOOKUP($G46,【選択肢】!$Q$3:$U$90,5,)," ")&amp;IF(H46="","",""&amp;CHAR(10)&amp;IFERROR(VLOOKUP($H46,【選択肢】!$Q$3:$U$90,5,)," ")&amp;IF(I46="","",""&amp;CHAR(10)&amp;IFERROR(VLOOKUP($I46,【選択肢】!$Q$3:$U$90,5,)," ")&amp;IF(J46="","",""&amp;CHAR(10)&amp;IFERROR(VLOOKUP($J46,【選択肢】!$Q$3:$U$90,5,)," ")&amp;IF(K46="","",""&amp;CHAR(10)&amp;IFERROR(VLOOKUP($K46,【選択肢】!$Q$3:$U$90,5,)," ")&amp;IF(L46="","",""&amp;CHAR(10)&amp;IFERROR(VLOOKUP($L46,【選択肢】!$Q$3:$U$90,5,)," "))))))))</f>
        <v/>
      </c>
      <c r="P46" s="1311"/>
      <c r="Q46" s="1119"/>
      <c r="R46" s="1119"/>
      <c r="S46" s="167"/>
      <c r="T46" s="167"/>
      <c r="U46" s="167"/>
      <c r="V46" s="167"/>
      <c r="W46" s="167"/>
    </row>
    <row r="47" spans="2:23">
      <c r="B47" s="1115"/>
      <c r="C47" s="1116"/>
      <c r="D47" s="1117"/>
      <c r="E47" s="1117"/>
      <c r="F47" s="482">
        <f t="shared" si="1"/>
        <v>0</v>
      </c>
      <c r="G47" s="1118"/>
      <c r="H47" s="1118"/>
      <c r="I47" s="1118"/>
      <c r="J47" s="1118"/>
      <c r="K47" s="1118"/>
      <c r="L47" s="1118"/>
      <c r="M47" s="1310" t="str">
        <f>IF(G47="","",(IFERROR(VLOOKUP($G47,【選択肢】!$Q$3:$U$90,2,)," ")&amp;IF(H47="","",""&amp;CHAR(10)&amp;IFERROR(VLOOKUP($H47,【選択肢】!$Q$3:$U$90,2,)," ")&amp;IF(I47="","",""&amp;CHAR(10)&amp;IFERROR(VLOOKUP($I47,【選択肢】!$Q$3:$U$90,2,)," ")&amp;IF(J47="","",""&amp;CHAR(10)&amp;IFERROR(VLOOKUP($J47,【選択肢】!$Q$3:$U$90,2,)," ")&amp;IF(K47="","",""&amp;CHAR(10)&amp;IFERROR(VLOOKUP($K47,【選択肢】!$Q$3:$U$90,2,)," ")&amp;IF(L47="","",""&amp;CHAR(10)&amp;IFERROR(VLOOKUP($L47,【選択肢】!$Q$3:$U$90,2,)," "))))))))</f>
        <v/>
      </c>
      <c r="N47" s="1310" t="str">
        <f>IF(G47="","",(IFERROR(VLOOKUP($G47,【選択肢】!$Q$3:$U$90,4,)," ")&amp;IF(H47="","",","&amp;IFERROR(VLOOKUP($H47,【選択肢】!$Q$3:$U$90,4,)," ")&amp;IF(I47="","",","&amp;IFERROR(VLOOKUP($I47,【選択肢】!$Q$3:$U$90,4,)," ")&amp;IF(J47="","",","&amp;IFERROR(VLOOKUP($J47,【選択肢】!$Q$3:$U$90,4,)," ")&amp;IF(K47="","",","&amp;IFERROR(VLOOKUP($K47,【選択肢】!$Q$3:$U$90,4,)," ")&amp;IF(L47="","",","&amp;IFERROR(VLOOKUP($L47,【選択肢】!$Q$3:$U$90,4,)," "))))))))</f>
        <v/>
      </c>
      <c r="O47" s="1310" t="str">
        <f>IF(G47="","",(IFERROR(VLOOKUP($G47,【選択肢】!$Q$3:$U$90,5,)," ")&amp;IF(H47="","",""&amp;CHAR(10)&amp;IFERROR(VLOOKUP($H47,【選択肢】!$Q$3:$U$90,5,)," ")&amp;IF(I47="","",""&amp;CHAR(10)&amp;IFERROR(VLOOKUP($I47,【選択肢】!$Q$3:$U$90,5,)," ")&amp;IF(J47="","",""&amp;CHAR(10)&amp;IFERROR(VLOOKUP($J47,【選択肢】!$Q$3:$U$90,5,)," ")&amp;IF(K47="","",""&amp;CHAR(10)&amp;IFERROR(VLOOKUP($K47,【選択肢】!$Q$3:$U$90,5,)," ")&amp;IF(L47="","",""&amp;CHAR(10)&amp;IFERROR(VLOOKUP($L47,【選択肢】!$Q$3:$U$90,5,)," "))))))))</f>
        <v/>
      </c>
      <c r="P47" s="1311"/>
      <c r="Q47" s="1119"/>
      <c r="R47" s="1119"/>
      <c r="S47" s="167"/>
      <c r="T47" s="167"/>
      <c r="U47" s="167"/>
      <c r="V47" s="167"/>
      <c r="W47" s="167"/>
    </row>
    <row r="48" spans="2:23">
      <c r="B48" s="1115"/>
      <c r="C48" s="1116"/>
      <c r="D48" s="1117"/>
      <c r="E48" s="1117"/>
      <c r="F48" s="482">
        <f t="shared" si="1"/>
        <v>0</v>
      </c>
      <c r="G48" s="1118"/>
      <c r="H48" s="1118"/>
      <c r="I48" s="1118"/>
      <c r="J48" s="1118"/>
      <c r="K48" s="1118"/>
      <c r="L48" s="1118"/>
      <c r="M48" s="1310" t="str">
        <f>IF(G48="","",(IFERROR(VLOOKUP($G48,【選択肢】!$Q$3:$U$90,2,)," ")&amp;IF(H48="","",""&amp;CHAR(10)&amp;IFERROR(VLOOKUP($H48,【選択肢】!$Q$3:$U$90,2,)," ")&amp;IF(I48="","",""&amp;CHAR(10)&amp;IFERROR(VLOOKUP($I48,【選択肢】!$Q$3:$U$90,2,)," ")&amp;IF(J48="","",""&amp;CHAR(10)&amp;IFERROR(VLOOKUP($J48,【選択肢】!$Q$3:$U$90,2,)," ")&amp;IF(K48="","",""&amp;CHAR(10)&amp;IFERROR(VLOOKUP($K48,【選択肢】!$Q$3:$U$90,2,)," ")&amp;IF(L48="","",""&amp;CHAR(10)&amp;IFERROR(VLOOKUP($L48,【選択肢】!$Q$3:$U$90,2,)," "))))))))</f>
        <v/>
      </c>
      <c r="N48" s="1310" t="str">
        <f>IF(G48="","",(IFERROR(VLOOKUP($G48,【選択肢】!$Q$3:$U$90,4,)," ")&amp;IF(H48="","",","&amp;IFERROR(VLOOKUP($H48,【選択肢】!$Q$3:$U$90,4,)," ")&amp;IF(I48="","",","&amp;IFERROR(VLOOKUP($I48,【選択肢】!$Q$3:$U$90,4,)," ")&amp;IF(J48="","",","&amp;IFERROR(VLOOKUP($J48,【選択肢】!$Q$3:$U$90,4,)," ")&amp;IF(K48="","",","&amp;IFERROR(VLOOKUP($K48,【選択肢】!$Q$3:$U$90,4,)," ")&amp;IF(L48="","",","&amp;IFERROR(VLOOKUP($L48,【選択肢】!$Q$3:$U$90,4,)," "))))))))</f>
        <v/>
      </c>
      <c r="O48" s="1310" t="str">
        <f>IF(G48="","",(IFERROR(VLOOKUP($G48,【選択肢】!$Q$3:$U$90,5,)," ")&amp;IF(H48="","",""&amp;CHAR(10)&amp;IFERROR(VLOOKUP($H48,【選択肢】!$Q$3:$U$90,5,)," ")&amp;IF(I48="","",""&amp;CHAR(10)&amp;IFERROR(VLOOKUP($I48,【選択肢】!$Q$3:$U$90,5,)," ")&amp;IF(J48="","",""&amp;CHAR(10)&amp;IFERROR(VLOOKUP($J48,【選択肢】!$Q$3:$U$90,5,)," ")&amp;IF(K48="","",""&amp;CHAR(10)&amp;IFERROR(VLOOKUP($K48,【選択肢】!$Q$3:$U$90,5,)," ")&amp;IF(L48="","",""&amp;CHAR(10)&amp;IFERROR(VLOOKUP($L48,【選択肢】!$Q$3:$U$90,5,)," "))))))))</f>
        <v/>
      </c>
      <c r="P48" s="1311"/>
      <c r="Q48" s="1119"/>
      <c r="R48" s="1119"/>
      <c r="S48" s="167"/>
      <c r="T48" s="167"/>
      <c r="U48" s="167"/>
      <c r="V48" s="167"/>
      <c r="W48" s="167"/>
    </row>
    <row r="49" spans="2:23">
      <c r="B49" s="1115"/>
      <c r="C49" s="1116"/>
      <c r="D49" s="1117"/>
      <c r="E49" s="1117"/>
      <c r="F49" s="482">
        <f t="shared" si="1"/>
        <v>0</v>
      </c>
      <c r="G49" s="1118"/>
      <c r="H49" s="1118"/>
      <c r="I49" s="1118"/>
      <c r="J49" s="1118"/>
      <c r="K49" s="1118"/>
      <c r="L49" s="1118"/>
      <c r="M49" s="1310" t="str">
        <f>IF(G49="","",(IFERROR(VLOOKUP($G49,【選択肢】!$Q$3:$U$90,2,)," ")&amp;IF(H49="","",""&amp;CHAR(10)&amp;IFERROR(VLOOKUP($H49,【選択肢】!$Q$3:$U$90,2,)," ")&amp;IF(I49="","",""&amp;CHAR(10)&amp;IFERROR(VLOOKUP($I49,【選択肢】!$Q$3:$U$90,2,)," ")&amp;IF(J49="","",""&amp;CHAR(10)&amp;IFERROR(VLOOKUP($J49,【選択肢】!$Q$3:$U$90,2,)," ")&amp;IF(K49="","",""&amp;CHAR(10)&amp;IFERROR(VLOOKUP($K49,【選択肢】!$Q$3:$U$90,2,)," ")&amp;IF(L49="","",""&amp;CHAR(10)&amp;IFERROR(VLOOKUP($L49,【選択肢】!$Q$3:$U$90,2,)," "))))))))</f>
        <v/>
      </c>
      <c r="N49" s="1310" t="str">
        <f>IF(G49="","",(IFERROR(VLOOKUP($G49,【選択肢】!$Q$3:$U$90,4,)," ")&amp;IF(H49="","",","&amp;IFERROR(VLOOKUP($H49,【選択肢】!$Q$3:$U$90,4,)," ")&amp;IF(I49="","",","&amp;IFERROR(VLOOKUP($I49,【選択肢】!$Q$3:$U$90,4,)," ")&amp;IF(J49="","",","&amp;IFERROR(VLOOKUP($J49,【選択肢】!$Q$3:$U$90,4,)," ")&amp;IF(K49="","",","&amp;IFERROR(VLOOKUP($K49,【選択肢】!$Q$3:$U$90,4,)," ")&amp;IF(L49="","",","&amp;IFERROR(VLOOKUP($L49,【選択肢】!$Q$3:$U$90,4,)," "))))))))</f>
        <v/>
      </c>
      <c r="O49" s="1310" t="str">
        <f>IF(G49="","",(IFERROR(VLOOKUP($G49,【選択肢】!$Q$3:$U$90,5,)," ")&amp;IF(H49="","",""&amp;CHAR(10)&amp;IFERROR(VLOOKUP($H49,【選択肢】!$Q$3:$U$90,5,)," ")&amp;IF(I49="","",""&amp;CHAR(10)&amp;IFERROR(VLOOKUP($I49,【選択肢】!$Q$3:$U$90,5,)," ")&amp;IF(J49="","",""&amp;CHAR(10)&amp;IFERROR(VLOOKUP($J49,【選択肢】!$Q$3:$U$90,5,)," ")&amp;IF(K49="","",""&amp;CHAR(10)&amp;IFERROR(VLOOKUP($K49,【選択肢】!$Q$3:$U$90,5,)," ")&amp;IF(L49="","",""&amp;CHAR(10)&amp;IFERROR(VLOOKUP($L49,【選択肢】!$Q$3:$U$90,5,)," "))))))))</f>
        <v/>
      </c>
      <c r="P49" s="1311"/>
      <c r="Q49" s="1119"/>
      <c r="R49" s="1119"/>
      <c r="S49" s="167"/>
      <c r="T49" s="167"/>
      <c r="U49" s="167"/>
      <c r="V49" s="167"/>
      <c r="W49" s="167"/>
    </row>
    <row r="50" spans="2:23">
      <c r="B50" s="1115"/>
      <c r="C50" s="1116"/>
      <c r="D50" s="1117"/>
      <c r="E50" s="1117"/>
      <c r="F50" s="482">
        <f t="shared" si="1"/>
        <v>0</v>
      </c>
      <c r="G50" s="1118"/>
      <c r="H50" s="1118"/>
      <c r="I50" s="1118"/>
      <c r="J50" s="1118"/>
      <c r="K50" s="1118"/>
      <c r="L50" s="1118"/>
      <c r="M50" s="1310" t="str">
        <f>IF(G50="","",(IFERROR(VLOOKUP($G50,【選択肢】!$Q$3:$U$90,2,)," ")&amp;IF(H50="","",""&amp;CHAR(10)&amp;IFERROR(VLOOKUP($H50,【選択肢】!$Q$3:$U$90,2,)," ")&amp;IF(I50="","",""&amp;CHAR(10)&amp;IFERROR(VLOOKUP($I50,【選択肢】!$Q$3:$U$90,2,)," ")&amp;IF(J50="","",""&amp;CHAR(10)&amp;IFERROR(VLOOKUP($J50,【選択肢】!$Q$3:$U$90,2,)," ")&amp;IF(K50="","",""&amp;CHAR(10)&amp;IFERROR(VLOOKUP($K50,【選択肢】!$Q$3:$U$90,2,)," ")&amp;IF(L50="","",""&amp;CHAR(10)&amp;IFERROR(VLOOKUP($L50,【選択肢】!$Q$3:$U$90,2,)," "))))))))</f>
        <v/>
      </c>
      <c r="N50" s="1310" t="str">
        <f>IF(G50="","",(IFERROR(VLOOKUP($G50,【選択肢】!$Q$3:$U$90,4,)," ")&amp;IF(H50="","",","&amp;IFERROR(VLOOKUP($H50,【選択肢】!$Q$3:$U$90,4,)," ")&amp;IF(I50="","",","&amp;IFERROR(VLOOKUP($I50,【選択肢】!$Q$3:$U$90,4,)," ")&amp;IF(J50="","",","&amp;IFERROR(VLOOKUP($J50,【選択肢】!$Q$3:$U$90,4,)," ")&amp;IF(K50="","",","&amp;IFERROR(VLOOKUP($K50,【選択肢】!$Q$3:$U$90,4,)," ")&amp;IF(L50="","",","&amp;IFERROR(VLOOKUP($L50,【選択肢】!$Q$3:$U$90,4,)," "))))))))</f>
        <v/>
      </c>
      <c r="O50" s="1310" t="str">
        <f>IF(G50="","",(IFERROR(VLOOKUP($G50,【選択肢】!$Q$3:$U$90,5,)," ")&amp;IF(H50="","",""&amp;CHAR(10)&amp;IFERROR(VLOOKUP($H50,【選択肢】!$Q$3:$U$90,5,)," ")&amp;IF(I50="","",""&amp;CHAR(10)&amp;IFERROR(VLOOKUP($I50,【選択肢】!$Q$3:$U$90,5,)," ")&amp;IF(J50="","",""&amp;CHAR(10)&amp;IFERROR(VLOOKUP($J50,【選択肢】!$Q$3:$U$90,5,)," ")&amp;IF(K50="","",""&amp;CHAR(10)&amp;IFERROR(VLOOKUP($K50,【選択肢】!$Q$3:$U$90,5,)," ")&amp;IF(L50="","",""&amp;CHAR(10)&amp;IFERROR(VLOOKUP($L50,【選択肢】!$Q$3:$U$90,5,)," "))))))))</f>
        <v/>
      </c>
      <c r="P50" s="1311"/>
      <c r="Q50" s="1119"/>
      <c r="R50" s="1119"/>
      <c r="S50" s="167"/>
      <c r="T50" s="167"/>
      <c r="U50" s="167"/>
      <c r="V50" s="167"/>
      <c r="W50" s="167"/>
    </row>
    <row r="51" spans="2:23">
      <c r="B51" s="1115"/>
      <c r="C51" s="1116"/>
      <c r="D51" s="1117"/>
      <c r="E51" s="1117"/>
      <c r="F51" s="482">
        <f t="shared" si="1"/>
        <v>0</v>
      </c>
      <c r="G51" s="1118"/>
      <c r="H51" s="1118"/>
      <c r="I51" s="1118"/>
      <c r="J51" s="1118"/>
      <c r="K51" s="1118"/>
      <c r="L51" s="1118"/>
      <c r="M51" s="1310" t="str">
        <f>IF(G51="","",(IFERROR(VLOOKUP($G51,【選択肢】!$Q$3:$U$90,2,)," ")&amp;IF(H51="","",""&amp;CHAR(10)&amp;IFERROR(VLOOKUP($H51,【選択肢】!$Q$3:$U$90,2,)," ")&amp;IF(I51="","",""&amp;CHAR(10)&amp;IFERROR(VLOOKUP($I51,【選択肢】!$Q$3:$U$90,2,)," ")&amp;IF(J51="","",""&amp;CHAR(10)&amp;IFERROR(VLOOKUP($J51,【選択肢】!$Q$3:$U$90,2,)," ")&amp;IF(K51="","",""&amp;CHAR(10)&amp;IFERROR(VLOOKUP($K51,【選択肢】!$Q$3:$U$90,2,)," ")&amp;IF(L51="","",""&amp;CHAR(10)&amp;IFERROR(VLOOKUP($L51,【選択肢】!$Q$3:$U$90,2,)," "))))))))</f>
        <v/>
      </c>
      <c r="N51" s="1310" t="str">
        <f>IF(G51="","",(IFERROR(VLOOKUP($G51,【選択肢】!$Q$3:$U$90,4,)," ")&amp;IF(H51="","",","&amp;IFERROR(VLOOKUP($H51,【選択肢】!$Q$3:$U$90,4,)," ")&amp;IF(I51="","",","&amp;IFERROR(VLOOKUP($I51,【選択肢】!$Q$3:$U$90,4,)," ")&amp;IF(J51="","",","&amp;IFERROR(VLOOKUP($J51,【選択肢】!$Q$3:$U$90,4,)," ")&amp;IF(K51="","",","&amp;IFERROR(VLOOKUP($K51,【選択肢】!$Q$3:$U$90,4,)," ")&amp;IF(L51="","",","&amp;IFERROR(VLOOKUP($L51,【選択肢】!$Q$3:$U$90,4,)," "))))))))</f>
        <v/>
      </c>
      <c r="O51" s="1310" t="str">
        <f>IF(G51="","",(IFERROR(VLOOKUP($G51,【選択肢】!$Q$3:$U$90,5,)," ")&amp;IF(H51="","",""&amp;CHAR(10)&amp;IFERROR(VLOOKUP($H51,【選択肢】!$Q$3:$U$90,5,)," ")&amp;IF(I51="","",""&amp;CHAR(10)&amp;IFERROR(VLOOKUP($I51,【選択肢】!$Q$3:$U$90,5,)," ")&amp;IF(J51="","",""&amp;CHAR(10)&amp;IFERROR(VLOOKUP($J51,【選択肢】!$Q$3:$U$90,5,)," ")&amp;IF(K51="","",""&amp;CHAR(10)&amp;IFERROR(VLOOKUP($K51,【選択肢】!$Q$3:$U$90,5,)," ")&amp;IF(L51="","",""&amp;CHAR(10)&amp;IFERROR(VLOOKUP($L51,【選択肢】!$Q$3:$U$90,5,)," "))))))))</f>
        <v/>
      </c>
      <c r="P51" s="1311"/>
      <c r="Q51" s="1119"/>
      <c r="R51" s="1119"/>
      <c r="S51" s="167"/>
      <c r="T51" s="167"/>
      <c r="U51" s="167"/>
      <c r="V51" s="167"/>
      <c r="W51" s="167"/>
    </row>
    <row r="52" spans="2:23">
      <c r="B52" s="1115"/>
      <c r="C52" s="1116"/>
      <c r="D52" s="1117"/>
      <c r="E52" s="1117"/>
      <c r="F52" s="482">
        <f t="shared" si="1"/>
        <v>0</v>
      </c>
      <c r="G52" s="1118"/>
      <c r="H52" s="1118"/>
      <c r="I52" s="1118"/>
      <c r="J52" s="1118"/>
      <c r="K52" s="1118"/>
      <c r="L52" s="1118"/>
      <c r="M52" s="1310" t="str">
        <f>IF(G52="","",(IFERROR(VLOOKUP($G52,【選択肢】!$Q$3:$U$90,2,)," ")&amp;IF(H52="","",""&amp;CHAR(10)&amp;IFERROR(VLOOKUP($H52,【選択肢】!$Q$3:$U$90,2,)," ")&amp;IF(I52="","",""&amp;CHAR(10)&amp;IFERROR(VLOOKUP($I52,【選択肢】!$Q$3:$U$90,2,)," ")&amp;IF(J52="","",""&amp;CHAR(10)&amp;IFERROR(VLOOKUP($J52,【選択肢】!$Q$3:$U$90,2,)," ")&amp;IF(K52="","",""&amp;CHAR(10)&amp;IFERROR(VLOOKUP($K52,【選択肢】!$Q$3:$U$90,2,)," ")&amp;IF(L52="","",""&amp;CHAR(10)&amp;IFERROR(VLOOKUP($L52,【選択肢】!$Q$3:$U$90,2,)," "))))))))</f>
        <v/>
      </c>
      <c r="N52" s="1310" t="str">
        <f>IF(G52="","",(IFERROR(VLOOKUP($G52,【選択肢】!$Q$3:$U$90,4,)," ")&amp;IF(H52="","",","&amp;IFERROR(VLOOKUP($H52,【選択肢】!$Q$3:$U$90,4,)," ")&amp;IF(I52="","",","&amp;IFERROR(VLOOKUP($I52,【選択肢】!$Q$3:$U$90,4,)," ")&amp;IF(J52="","",","&amp;IFERROR(VLOOKUP($J52,【選択肢】!$Q$3:$U$90,4,)," ")&amp;IF(K52="","",","&amp;IFERROR(VLOOKUP($K52,【選択肢】!$Q$3:$U$90,4,)," ")&amp;IF(L52="","",","&amp;IFERROR(VLOOKUP($L52,【選択肢】!$Q$3:$U$90,4,)," "))))))))</f>
        <v/>
      </c>
      <c r="O52" s="1310" t="str">
        <f>IF(G52="","",(IFERROR(VLOOKUP($G52,【選択肢】!$Q$3:$U$90,5,)," ")&amp;IF(H52="","",""&amp;CHAR(10)&amp;IFERROR(VLOOKUP($H52,【選択肢】!$Q$3:$U$90,5,)," ")&amp;IF(I52="","",""&amp;CHAR(10)&amp;IFERROR(VLOOKUP($I52,【選択肢】!$Q$3:$U$90,5,)," ")&amp;IF(J52="","",""&amp;CHAR(10)&amp;IFERROR(VLOOKUP($J52,【選択肢】!$Q$3:$U$90,5,)," ")&amp;IF(K52="","",""&amp;CHAR(10)&amp;IFERROR(VLOOKUP($K52,【選択肢】!$Q$3:$U$90,5,)," ")&amp;IF(L52="","",""&amp;CHAR(10)&amp;IFERROR(VLOOKUP($L52,【選択肢】!$Q$3:$U$90,5,)," "))))))))</f>
        <v/>
      </c>
      <c r="P52" s="1311"/>
      <c r="Q52" s="1119"/>
      <c r="R52" s="1119"/>
      <c r="S52" s="167"/>
      <c r="T52" s="167"/>
      <c r="U52" s="167"/>
      <c r="V52" s="167"/>
      <c r="W52" s="167"/>
    </row>
    <row r="53" spans="2:23">
      <c r="B53" s="1115"/>
      <c r="C53" s="1116"/>
      <c r="D53" s="1117"/>
      <c r="E53" s="1117"/>
      <c r="F53" s="482">
        <f t="shared" si="1"/>
        <v>0</v>
      </c>
      <c r="G53" s="1118"/>
      <c r="H53" s="1118"/>
      <c r="I53" s="1118"/>
      <c r="J53" s="1118"/>
      <c r="K53" s="1118"/>
      <c r="L53" s="1118"/>
      <c r="M53" s="1310" t="str">
        <f>IF(G53="","",(IFERROR(VLOOKUP($G53,【選択肢】!$Q$3:$U$90,2,)," ")&amp;IF(H53="","",""&amp;CHAR(10)&amp;IFERROR(VLOOKUP($H53,【選択肢】!$Q$3:$U$90,2,)," ")&amp;IF(I53="","",""&amp;CHAR(10)&amp;IFERROR(VLOOKUP($I53,【選択肢】!$Q$3:$U$90,2,)," ")&amp;IF(J53="","",""&amp;CHAR(10)&amp;IFERROR(VLOOKUP($J53,【選択肢】!$Q$3:$U$90,2,)," ")&amp;IF(K53="","",""&amp;CHAR(10)&amp;IFERROR(VLOOKUP($K53,【選択肢】!$Q$3:$U$90,2,)," ")&amp;IF(L53="","",""&amp;CHAR(10)&amp;IFERROR(VLOOKUP($L53,【選択肢】!$Q$3:$U$90,2,)," "))))))))</f>
        <v/>
      </c>
      <c r="N53" s="1310" t="str">
        <f>IF(G53="","",(IFERROR(VLOOKUP($G53,【選択肢】!$Q$3:$U$90,4,)," ")&amp;IF(H53="","",","&amp;IFERROR(VLOOKUP($H53,【選択肢】!$Q$3:$U$90,4,)," ")&amp;IF(I53="","",","&amp;IFERROR(VLOOKUP($I53,【選択肢】!$Q$3:$U$90,4,)," ")&amp;IF(J53="","",","&amp;IFERROR(VLOOKUP($J53,【選択肢】!$Q$3:$U$90,4,)," ")&amp;IF(K53="","",","&amp;IFERROR(VLOOKUP($K53,【選択肢】!$Q$3:$U$90,4,)," ")&amp;IF(L53="","",","&amp;IFERROR(VLOOKUP($L53,【選択肢】!$Q$3:$U$90,4,)," "))))))))</f>
        <v/>
      </c>
      <c r="O53" s="1310" t="str">
        <f>IF(G53="","",(IFERROR(VLOOKUP($G53,【選択肢】!$Q$3:$U$90,5,)," ")&amp;IF(H53="","",""&amp;CHAR(10)&amp;IFERROR(VLOOKUP($H53,【選択肢】!$Q$3:$U$90,5,)," ")&amp;IF(I53="","",""&amp;CHAR(10)&amp;IFERROR(VLOOKUP($I53,【選択肢】!$Q$3:$U$90,5,)," ")&amp;IF(J53="","",""&amp;CHAR(10)&amp;IFERROR(VLOOKUP($J53,【選択肢】!$Q$3:$U$90,5,)," ")&amp;IF(K53="","",""&amp;CHAR(10)&amp;IFERROR(VLOOKUP($K53,【選択肢】!$Q$3:$U$90,5,)," ")&amp;IF(L53="","",""&amp;CHAR(10)&amp;IFERROR(VLOOKUP($L53,【選択肢】!$Q$3:$U$90,5,)," "))))))))</f>
        <v/>
      </c>
      <c r="P53" s="1311"/>
      <c r="Q53" s="1119"/>
      <c r="R53" s="1119"/>
      <c r="S53" s="167"/>
      <c r="T53" s="167"/>
      <c r="U53" s="167"/>
      <c r="V53" s="167"/>
      <c r="W53" s="167"/>
    </row>
    <row r="54" spans="2:23">
      <c r="B54" s="1115"/>
      <c r="C54" s="1116"/>
      <c r="D54" s="1117"/>
      <c r="E54" s="1117"/>
      <c r="F54" s="482">
        <f t="shared" si="1"/>
        <v>0</v>
      </c>
      <c r="G54" s="1118"/>
      <c r="H54" s="1118"/>
      <c r="I54" s="1118"/>
      <c r="J54" s="1118"/>
      <c r="K54" s="1118"/>
      <c r="L54" s="1118"/>
      <c r="M54" s="1310" t="str">
        <f>IF(G54="","",(IFERROR(VLOOKUP($G54,【選択肢】!$Q$3:$U$90,2,)," ")&amp;IF(H54="","",""&amp;CHAR(10)&amp;IFERROR(VLOOKUP($H54,【選択肢】!$Q$3:$U$90,2,)," ")&amp;IF(I54="","",""&amp;CHAR(10)&amp;IFERROR(VLOOKUP($I54,【選択肢】!$Q$3:$U$90,2,)," ")&amp;IF(J54="","",""&amp;CHAR(10)&amp;IFERROR(VLOOKUP($J54,【選択肢】!$Q$3:$U$90,2,)," ")&amp;IF(K54="","",""&amp;CHAR(10)&amp;IFERROR(VLOOKUP($K54,【選択肢】!$Q$3:$U$90,2,)," ")&amp;IF(L54="","",""&amp;CHAR(10)&amp;IFERROR(VLOOKUP($L54,【選択肢】!$Q$3:$U$90,2,)," "))))))))</f>
        <v/>
      </c>
      <c r="N54" s="1310" t="str">
        <f>IF(G54="","",(IFERROR(VLOOKUP($G54,【選択肢】!$Q$3:$U$90,4,)," ")&amp;IF(H54="","",","&amp;IFERROR(VLOOKUP($H54,【選択肢】!$Q$3:$U$90,4,)," ")&amp;IF(I54="","",","&amp;IFERROR(VLOOKUP($I54,【選択肢】!$Q$3:$U$90,4,)," ")&amp;IF(J54="","",","&amp;IFERROR(VLOOKUP($J54,【選択肢】!$Q$3:$U$90,4,)," ")&amp;IF(K54="","",","&amp;IFERROR(VLOOKUP($K54,【選択肢】!$Q$3:$U$90,4,)," ")&amp;IF(L54="","",","&amp;IFERROR(VLOOKUP($L54,【選択肢】!$Q$3:$U$90,4,)," "))))))))</f>
        <v/>
      </c>
      <c r="O54" s="1310" t="str">
        <f>IF(G54="","",(IFERROR(VLOOKUP($G54,【選択肢】!$Q$3:$U$90,5,)," ")&amp;IF(H54="","",""&amp;CHAR(10)&amp;IFERROR(VLOOKUP($H54,【選択肢】!$Q$3:$U$90,5,)," ")&amp;IF(I54="","",""&amp;CHAR(10)&amp;IFERROR(VLOOKUP($I54,【選択肢】!$Q$3:$U$90,5,)," ")&amp;IF(J54="","",""&amp;CHAR(10)&amp;IFERROR(VLOOKUP($J54,【選択肢】!$Q$3:$U$90,5,)," ")&amp;IF(K54="","",""&amp;CHAR(10)&amp;IFERROR(VLOOKUP($K54,【選択肢】!$Q$3:$U$90,5,)," ")&amp;IF(L54="","",""&amp;CHAR(10)&amp;IFERROR(VLOOKUP($L54,【選択肢】!$Q$3:$U$90,5,)," "))))))))</f>
        <v/>
      </c>
      <c r="P54" s="1311"/>
      <c r="Q54" s="1119"/>
      <c r="R54" s="1119"/>
      <c r="S54" s="167"/>
      <c r="T54" s="167"/>
      <c r="U54" s="167"/>
      <c r="V54" s="167"/>
      <c r="W54" s="167"/>
    </row>
    <row r="55" spans="2:23">
      <c r="B55" s="1115"/>
      <c r="C55" s="1116"/>
      <c r="D55" s="1117"/>
      <c r="E55" s="1117"/>
      <c r="F55" s="482">
        <f t="shared" si="1"/>
        <v>0</v>
      </c>
      <c r="G55" s="1118"/>
      <c r="H55" s="1118"/>
      <c r="I55" s="1118"/>
      <c r="J55" s="1118"/>
      <c r="K55" s="1118"/>
      <c r="L55" s="1118"/>
      <c r="M55" s="1310" t="str">
        <f>IF(G55="","",(IFERROR(VLOOKUP($G55,【選択肢】!$Q$3:$U$90,2,)," ")&amp;IF(H55="","",""&amp;CHAR(10)&amp;IFERROR(VLOOKUP($H55,【選択肢】!$Q$3:$U$90,2,)," ")&amp;IF(I55="","",""&amp;CHAR(10)&amp;IFERROR(VLOOKUP($I55,【選択肢】!$Q$3:$U$90,2,)," ")&amp;IF(J55="","",""&amp;CHAR(10)&amp;IFERROR(VLOOKUP($J55,【選択肢】!$Q$3:$U$90,2,)," ")&amp;IF(K55="","",""&amp;CHAR(10)&amp;IFERROR(VLOOKUP($K55,【選択肢】!$Q$3:$U$90,2,)," ")&amp;IF(L55="","",""&amp;CHAR(10)&amp;IFERROR(VLOOKUP($L55,【選択肢】!$Q$3:$U$90,2,)," "))))))))</f>
        <v/>
      </c>
      <c r="N55" s="1310" t="str">
        <f>IF(G55="","",(IFERROR(VLOOKUP($G55,【選択肢】!$Q$3:$U$90,4,)," ")&amp;IF(H55="","",","&amp;IFERROR(VLOOKUP($H55,【選択肢】!$Q$3:$U$90,4,)," ")&amp;IF(I55="","",","&amp;IFERROR(VLOOKUP($I55,【選択肢】!$Q$3:$U$90,4,)," ")&amp;IF(J55="","",","&amp;IFERROR(VLOOKUP($J55,【選択肢】!$Q$3:$U$90,4,)," ")&amp;IF(K55="","",","&amp;IFERROR(VLOOKUP($K55,【選択肢】!$Q$3:$U$90,4,)," ")&amp;IF(L55="","",","&amp;IFERROR(VLOOKUP($L55,【選択肢】!$Q$3:$U$90,4,)," "))))))))</f>
        <v/>
      </c>
      <c r="O55" s="1310" t="str">
        <f>IF(G55="","",(IFERROR(VLOOKUP($G55,【選択肢】!$Q$3:$U$90,5,)," ")&amp;IF(H55="","",""&amp;CHAR(10)&amp;IFERROR(VLOOKUP($H55,【選択肢】!$Q$3:$U$90,5,)," ")&amp;IF(I55="","",""&amp;CHAR(10)&amp;IFERROR(VLOOKUP($I55,【選択肢】!$Q$3:$U$90,5,)," ")&amp;IF(J55="","",""&amp;CHAR(10)&amp;IFERROR(VLOOKUP($J55,【選択肢】!$Q$3:$U$90,5,)," ")&amp;IF(K55="","",""&amp;CHAR(10)&amp;IFERROR(VLOOKUP($K55,【選択肢】!$Q$3:$U$90,5,)," ")&amp;IF(L55="","",""&amp;CHAR(10)&amp;IFERROR(VLOOKUP($L55,【選択肢】!$Q$3:$U$90,5,)," "))))))))</f>
        <v/>
      </c>
      <c r="P55" s="1311"/>
      <c r="Q55" s="1119"/>
      <c r="R55" s="1119"/>
      <c r="S55" s="167"/>
      <c r="T55" s="167"/>
      <c r="U55" s="167"/>
      <c r="V55" s="167"/>
      <c r="W55" s="167"/>
    </row>
    <row r="56" spans="2:23">
      <c r="B56" s="1115"/>
      <c r="C56" s="1116"/>
      <c r="D56" s="1117"/>
      <c r="E56" s="1117"/>
      <c r="F56" s="482">
        <f t="shared" si="1"/>
        <v>0</v>
      </c>
      <c r="G56" s="1118"/>
      <c r="H56" s="1118"/>
      <c r="I56" s="1118"/>
      <c r="J56" s="1118"/>
      <c r="K56" s="1118"/>
      <c r="L56" s="1118"/>
      <c r="M56" s="1310" t="str">
        <f>IF(G56="","",(IFERROR(VLOOKUP($G56,【選択肢】!$Q$3:$U$90,2,)," ")&amp;IF(H56="","",""&amp;CHAR(10)&amp;IFERROR(VLOOKUP($H56,【選択肢】!$Q$3:$U$90,2,)," ")&amp;IF(I56="","",""&amp;CHAR(10)&amp;IFERROR(VLOOKUP($I56,【選択肢】!$Q$3:$U$90,2,)," ")&amp;IF(J56="","",""&amp;CHAR(10)&amp;IFERROR(VLOOKUP($J56,【選択肢】!$Q$3:$U$90,2,)," ")&amp;IF(K56="","",""&amp;CHAR(10)&amp;IFERROR(VLOOKUP($K56,【選択肢】!$Q$3:$U$90,2,)," ")&amp;IF(L56="","",""&amp;CHAR(10)&amp;IFERROR(VLOOKUP($L56,【選択肢】!$Q$3:$U$90,2,)," "))))))))</f>
        <v/>
      </c>
      <c r="N56" s="1310" t="str">
        <f>IF(G56="","",(IFERROR(VLOOKUP($G56,【選択肢】!$Q$3:$U$90,4,)," ")&amp;IF(H56="","",","&amp;IFERROR(VLOOKUP($H56,【選択肢】!$Q$3:$U$90,4,)," ")&amp;IF(I56="","",","&amp;IFERROR(VLOOKUP($I56,【選択肢】!$Q$3:$U$90,4,)," ")&amp;IF(J56="","",","&amp;IFERROR(VLOOKUP($J56,【選択肢】!$Q$3:$U$90,4,)," ")&amp;IF(K56="","",","&amp;IFERROR(VLOOKUP($K56,【選択肢】!$Q$3:$U$90,4,)," ")&amp;IF(L56="","",","&amp;IFERROR(VLOOKUP($L56,【選択肢】!$Q$3:$U$90,4,)," "))))))))</f>
        <v/>
      </c>
      <c r="O56" s="1310" t="str">
        <f>IF(G56="","",(IFERROR(VLOOKUP($G56,【選択肢】!$Q$3:$U$90,5,)," ")&amp;IF(H56="","",""&amp;CHAR(10)&amp;IFERROR(VLOOKUP($H56,【選択肢】!$Q$3:$U$90,5,)," ")&amp;IF(I56="","",""&amp;CHAR(10)&amp;IFERROR(VLOOKUP($I56,【選択肢】!$Q$3:$U$90,5,)," ")&amp;IF(J56="","",""&amp;CHAR(10)&amp;IFERROR(VLOOKUP($J56,【選択肢】!$Q$3:$U$90,5,)," ")&amp;IF(K56="","",""&amp;CHAR(10)&amp;IFERROR(VLOOKUP($K56,【選択肢】!$Q$3:$U$90,5,)," ")&amp;IF(L56="","",""&amp;CHAR(10)&amp;IFERROR(VLOOKUP($L56,【選択肢】!$Q$3:$U$90,5,)," "))))))))</f>
        <v/>
      </c>
      <c r="P56" s="1311"/>
      <c r="Q56" s="1119"/>
      <c r="R56" s="1119"/>
      <c r="S56" s="167"/>
      <c r="T56" s="167"/>
      <c r="U56" s="167"/>
      <c r="V56" s="167"/>
      <c r="W56" s="167"/>
    </row>
    <row r="57" spans="2:23">
      <c r="B57" s="1115"/>
      <c r="C57" s="1116"/>
      <c r="D57" s="1117"/>
      <c r="E57" s="1117"/>
      <c r="F57" s="482">
        <f t="shared" si="1"/>
        <v>0</v>
      </c>
      <c r="G57" s="1118"/>
      <c r="H57" s="1118"/>
      <c r="I57" s="1118"/>
      <c r="J57" s="1118"/>
      <c r="K57" s="1118"/>
      <c r="L57" s="1118"/>
      <c r="M57" s="1310" t="str">
        <f>IF(G57="","",(IFERROR(VLOOKUP($G57,【選択肢】!$Q$3:$U$90,2,)," ")&amp;IF(H57="","",""&amp;CHAR(10)&amp;IFERROR(VLOOKUP($H57,【選択肢】!$Q$3:$U$90,2,)," ")&amp;IF(I57="","",""&amp;CHAR(10)&amp;IFERROR(VLOOKUP($I57,【選択肢】!$Q$3:$U$90,2,)," ")&amp;IF(J57="","",""&amp;CHAR(10)&amp;IFERROR(VLOOKUP($J57,【選択肢】!$Q$3:$U$90,2,)," ")&amp;IF(K57="","",""&amp;CHAR(10)&amp;IFERROR(VLOOKUP($K57,【選択肢】!$Q$3:$U$90,2,)," ")&amp;IF(L57="","",""&amp;CHAR(10)&amp;IFERROR(VLOOKUP($L57,【選択肢】!$Q$3:$U$90,2,)," "))))))))</f>
        <v/>
      </c>
      <c r="N57" s="1310" t="str">
        <f>IF(G57="","",(IFERROR(VLOOKUP($G57,【選択肢】!$Q$3:$U$90,4,)," ")&amp;IF(H57="","",","&amp;IFERROR(VLOOKUP($H57,【選択肢】!$Q$3:$U$90,4,)," ")&amp;IF(I57="","",","&amp;IFERROR(VLOOKUP($I57,【選択肢】!$Q$3:$U$90,4,)," ")&amp;IF(J57="","",","&amp;IFERROR(VLOOKUP($J57,【選択肢】!$Q$3:$U$90,4,)," ")&amp;IF(K57="","",","&amp;IFERROR(VLOOKUP($K57,【選択肢】!$Q$3:$U$90,4,)," ")&amp;IF(L57="","",","&amp;IFERROR(VLOOKUP($L57,【選択肢】!$Q$3:$U$90,4,)," "))))))))</f>
        <v/>
      </c>
      <c r="O57" s="1310" t="str">
        <f>IF(G57="","",(IFERROR(VLOOKUP($G57,【選択肢】!$Q$3:$U$90,5,)," ")&amp;IF(H57="","",""&amp;CHAR(10)&amp;IFERROR(VLOOKUP($H57,【選択肢】!$Q$3:$U$90,5,)," ")&amp;IF(I57="","",""&amp;CHAR(10)&amp;IFERROR(VLOOKUP($I57,【選択肢】!$Q$3:$U$90,5,)," ")&amp;IF(J57="","",""&amp;CHAR(10)&amp;IFERROR(VLOOKUP($J57,【選択肢】!$Q$3:$U$90,5,)," ")&amp;IF(K57="","",""&amp;CHAR(10)&amp;IFERROR(VLOOKUP($K57,【選択肢】!$Q$3:$U$90,5,)," ")&amp;IF(L57="","",""&amp;CHAR(10)&amp;IFERROR(VLOOKUP($L57,【選択肢】!$Q$3:$U$90,5,)," "))))))))</f>
        <v/>
      </c>
      <c r="P57" s="1311"/>
      <c r="Q57" s="1119"/>
      <c r="R57" s="1119"/>
      <c r="S57" s="167"/>
      <c r="T57" s="167"/>
      <c r="U57" s="167"/>
      <c r="V57" s="167"/>
      <c r="W57" s="167"/>
    </row>
    <row r="58" spans="2:23">
      <c r="B58" s="1115"/>
      <c r="C58" s="1116"/>
      <c r="D58" s="1117"/>
      <c r="E58" s="1117"/>
      <c r="F58" s="482">
        <f t="shared" si="1"/>
        <v>0</v>
      </c>
      <c r="G58" s="1118"/>
      <c r="H58" s="1118"/>
      <c r="I58" s="1118"/>
      <c r="J58" s="1118"/>
      <c r="K58" s="1118"/>
      <c r="L58" s="1118"/>
      <c r="M58" s="1310" t="str">
        <f>IF(G58="","",(IFERROR(VLOOKUP($G58,【選択肢】!$Q$3:$U$90,2,)," ")&amp;IF(H58="","",""&amp;CHAR(10)&amp;IFERROR(VLOOKUP($H58,【選択肢】!$Q$3:$U$90,2,)," ")&amp;IF(I58="","",""&amp;CHAR(10)&amp;IFERROR(VLOOKUP($I58,【選択肢】!$Q$3:$U$90,2,)," ")&amp;IF(J58="","",""&amp;CHAR(10)&amp;IFERROR(VLOOKUP($J58,【選択肢】!$Q$3:$U$90,2,)," ")&amp;IF(K58="","",""&amp;CHAR(10)&amp;IFERROR(VLOOKUP($K58,【選択肢】!$Q$3:$U$90,2,)," ")&amp;IF(L58="","",""&amp;CHAR(10)&amp;IFERROR(VLOOKUP($L58,【選択肢】!$Q$3:$U$90,2,)," "))))))))</f>
        <v/>
      </c>
      <c r="N58" s="1310" t="str">
        <f>IF(G58="","",(IFERROR(VLOOKUP($G58,【選択肢】!$Q$3:$U$90,4,)," ")&amp;IF(H58="","",","&amp;IFERROR(VLOOKUP($H58,【選択肢】!$Q$3:$U$90,4,)," ")&amp;IF(I58="","",","&amp;IFERROR(VLOOKUP($I58,【選択肢】!$Q$3:$U$90,4,)," ")&amp;IF(J58="","",","&amp;IFERROR(VLOOKUP($J58,【選択肢】!$Q$3:$U$90,4,)," ")&amp;IF(K58="","",","&amp;IFERROR(VLOOKUP($K58,【選択肢】!$Q$3:$U$90,4,)," ")&amp;IF(L58="","",","&amp;IFERROR(VLOOKUP($L58,【選択肢】!$Q$3:$U$90,4,)," "))))))))</f>
        <v/>
      </c>
      <c r="O58" s="1310" t="str">
        <f>IF(G58="","",(IFERROR(VLOOKUP($G58,【選択肢】!$Q$3:$U$90,5,)," ")&amp;IF(H58="","",""&amp;CHAR(10)&amp;IFERROR(VLOOKUP($H58,【選択肢】!$Q$3:$U$90,5,)," ")&amp;IF(I58="","",""&amp;CHAR(10)&amp;IFERROR(VLOOKUP($I58,【選択肢】!$Q$3:$U$90,5,)," ")&amp;IF(J58="","",""&amp;CHAR(10)&amp;IFERROR(VLOOKUP($J58,【選択肢】!$Q$3:$U$90,5,)," ")&amp;IF(K58="","",""&amp;CHAR(10)&amp;IFERROR(VLOOKUP($K58,【選択肢】!$Q$3:$U$90,5,)," ")&amp;IF(L58="","",""&amp;CHAR(10)&amp;IFERROR(VLOOKUP($L58,【選択肢】!$Q$3:$U$90,5,)," "))))))))</f>
        <v/>
      </c>
      <c r="P58" s="1311"/>
      <c r="Q58" s="1119"/>
      <c r="R58" s="1119"/>
      <c r="S58" s="167"/>
      <c r="T58" s="167"/>
      <c r="U58" s="167"/>
      <c r="V58" s="167"/>
      <c r="W58" s="167"/>
    </row>
    <row r="59" spans="2:23">
      <c r="B59" s="1115"/>
      <c r="C59" s="1116"/>
      <c r="D59" s="1117"/>
      <c r="E59" s="1117"/>
      <c r="F59" s="482">
        <f t="shared" si="1"/>
        <v>0</v>
      </c>
      <c r="G59" s="1118"/>
      <c r="H59" s="1118"/>
      <c r="I59" s="1118"/>
      <c r="J59" s="1118"/>
      <c r="K59" s="1118"/>
      <c r="L59" s="1118"/>
      <c r="M59" s="1310" t="str">
        <f>IF(G59="","",(IFERROR(VLOOKUP($G59,【選択肢】!$Q$3:$U$90,2,)," ")&amp;IF(H59="","",""&amp;CHAR(10)&amp;IFERROR(VLOOKUP($H59,【選択肢】!$Q$3:$U$90,2,)," ")&amp;IF(I59="","",""&amp;CHAR(10)&amp;IFERROR(VLOOKUP($I59,【選択肢】!$Q$3:$U$90,2,)," ")&amp;IF(J59="","",""&amp;CHAR(10)&amp;IFERROR(VLOOKUP($J59,【選択肢】!$Q$3:$U$90,2,)," ")&amp;IF(K59="","",""&amp;CHAR(10)&amp;IFERROR(VLOOKUP($K59,【選択肢】!$Q$3:$U$90,2,)," ")&amp;IF(L59="","",""&amp;CHAR(10)&amp;IFERROR(VLOOKUP($L59,【選択肢】!$Q$3:$U$90,2,)," "))))))))</f>
        <v/>
      </c>
      <c r="N59" s="1310" t="str">
        <f>IF(G59="","",(IFERROR(VLOOKUP($G59,【選択肢】!$Q$3:$U$90,4,)," ")&amp;IF(H59="","",","&amp;IFERROR(VLOOKUP($H59,【選択肢】!$Q$3:$U$90,4,)," ")&amp;IF(I59="","",","&amp;IFERROR(VLOOKUP($I59,【選択肢】!$Q$3:$U$90,4,)," ")&amp;IF(J59="","",","&amp;IFERROR(VLOOKUP($J59,【選択肢】!$Q$3:$U$90,4,)," ")&amp;IF(K59="","",","&amp;IFERROR(VLOOKUP($K59,【選択肢】!$Q$3:$U$90,4,)," ")&amp;IF(L59="","",","&amp;IFERROR(VLOOKUP($L59,【選択肢】!$Q$3:$U$90,4,)," "))))))))</f>
        <v/>
      </c>
      <c r="O59" s="1310" t="str">
        <f>IF(G59="","",(IFERROR(VLOOKUP($G59,【選択肢】!$Q$3:$U$90,5,)," ")&amp;IF(H59="","",""&amp;CHAR(10)&amp;IFERROR(VLOOKUP($H59,【選択肢】!$Q$3:$U$90,5,)," ")&amp;IF(I59="","",""&amp;CHAR(10)&amp;IFERROR(VLOOKUP($I59,【選択肢】!$Q$3:$U$90,5,)," ")&amp;IF(J59="","",""&amp;CHAR(10)&amp;IFERROR(VLOOKUP($J59,【選択肢】!$Q$3:$U$90,5,)," ")&amp;IF(K59="","",""&amp;CHAR(10)&amp;IFERROR(VLOOKUP($K59,【選択肢】!$Q$3:$U$90,5,)," ")&amp;IF(L59="","",""&amp;CHAR(10)&amp;IFERROR(VLOOKUP($L59,【選択肢】!$Q$3:$U$90,5,)," "))))))))</f>
        <v/>
      </c>
      <c r="P59" s="1311"/>
      <c r="Q59" s="1119"/>
      <c r="R59" s="1119"/>
      <c r="S59" s="167"/>
      <c r="T59" s="167"/>
      <c r="U59" s="167"/>
      <c r="V59" s="167"/>
      <c r="W59" s="167"/>
    </row>
    <row r="60" spans="2:23">
      <c r="B60" s="1115"/>
      <c r="C60" s="1116"/>
      <c r="D60" s="1117"/>
      <c r="E60" s="1117"/>
      <c r="F60" s="482">
        <f t="shared" si="1"/>
        <v>0</v>
      </c>
      <c r="G60" s="1118"/>
      <c r="H60" s="1118"/>
      <c r="I60" s="1118"/>
      <c r="J60" s="1118"/>
      <c r="K60" s="1118"/>
      <c r="L60" s="1118"/>
      <c r="M60" s="1310" t="str">
        <f>IF(G60="","",(IFERROR(VLOOKUP($G60,【選択肢】!$Q$3:$U$90,2,)," ")&amp;IF(H60="","",""&amp;CHAR(10)&amp;IFERROR(VLOOKUP($H60,【選択肢】!$Q$3:$U$90,2,)," ")&amp;IF(I60="","",""&amp;CHAR(10)&amp;IFERROR(VLOOKUP($I60,【選択肢】!$Q$3:$U$90,2,)," ")&amp;IF(J60="","",""&amp;CHAR(10)&amp;IFERROR(VLOOKUP($J60,【選択肢】!$Q$3:$U$90,2,)," ")&amp;IF(K60="","",""&amp;CHAR(10)&amp;IFERROR(VLOOKUP($K60,【選択肢】!$Q$3:$U$90,2,)," ")&amp;IF(L60="","",""&amp;CHAR(10)&amp;IFERROR(VLOOKUP($L60,【選択肢】!$Q$3:$U$90,2,)," "))))))))</f>
        <v/>
      </c>
      <c r="N60" s="1310" t="str">
        <f>IF(G60="","",(IFERROR(VLOOKUP($G60,【選択肢】!$Q$3:$U$90,4,)," ")&amp;IF(H60="","",","&amp;IFERROR(VLOOKUP($H60,【選択肢】!$Q$3:$U$90,4,)," ")&amp;IF(I60="","",","&amp;IFERROR(VLOOKUP($I60,【選択肢】!$Q$3:$U$90,4,)," ")&amp;IF(J60="","",","&amp;IFERROR(VLOOKUP($J60,【選択肢】!$Q$3:$U$90,4,)," ")&amp;IF(K60="","",","&amp;IFERROR(VLOOKUP($K60,【選択肢】!$Q$3:$U$90,4,)," ")&amp;IF(L60="","",","&amp;IFERROR(VLOOKUP($L60,【選択肢】!$Q$3:$U$90,4,)," "))))))))</f>
        <v/>
      </c>
      <c r="O60" s="1310" t="str">
        <f>IF(G60="","",(IFERROR(VLOOKUP($G60,【選択肢】!$Q$3:$U$90,5,)," ")&amp;IF(H60="","",""&amp;CHAR(10)&amp;IFERROR(VLOOKUP($H60,【選択肢】!$Q$3:$U$90,5,)," ")&amp;IF(I60="","",""&amp;CHAR(10)&amp;IFERROR(VLOOKUP($I60,【選択肢】!$Q$3:$U$90,5,)," ")&amp;IF(J60="","",""&amp;CHAR(10)&amp;IFERROR(VLOOKUP($J60,【選択肢】!$Q$3:$U$90,5,)," ")&amp;IF(K60="","",""&amp;CHAR(10)&amp;IFERROR(VLOOKUP($K60,【選択肢】!$Q$3:$U$90,5,)," ")&amp;IF(L60="","",""&amp;CHAR(10)&amp;IFERROR(VLOOKUP($L60,【選択肢】!$Q$3:$U$90,5,)," "))))))))</f>
        <v/>
      </c>
      <c r="P60" s="1311"/>
      <c r="Q60" s="1119"/>
      <c r="R60" s="1119"/>
      <c r="S60" s="167"/>
      <c r="T60" s="167"/>
      <c r="U60" s="167"/>
      <c r="V60" s="167"/>
      <c r="W60" s="167"/>
    </row>
    <row r="61" spans="2:23">
      <c r="B61" s="1115"/>
      <c r="C61" s="1116"/>
      <c r="D61" s="1117"/>
      <c r="E61" s="1117"/>
      <c r="F61" s="482">
        <f t="shared" si="1"/>
        <v>0</v>
      </c>
      <c r="G61" s="1118"/>
      <c r="H61" s="1118"/>
      <c r="I61" s="1118"/>
      <c r="J61" s="1118"/>
      <c r="K61" s="1118"/>
      <c r="L61" s="1118"/>
      <c r="M61" s="1310" t="str">
        <f>IF(G61="","",(IFERROR(VLOOKUP($G61,【選択肢】!$Q$3:$U$90,2,)," ")&amp;IF(H61="","",""&amp;CHAR(10)&amp;IFERROR(VLOOKUP($H61,【選択肢】!$Q$3:$U$90,2,)," ")&amp;IF(I61="","",""&amp;CHAR(10)&amp;IFERROR(VLOOKUP($I61,【選択肢】!$Q$3:$U$90,2,)," ")&amp;IF(J61="","",""&amp;CHAR(10)&amp;IFERROR(VLOOKUP($J61,【選択肢】!$Q$3:$U$90,2,)," ")&amp;IF(K61="","",""&amp;CHAR(10)&amp;IFERROR(VLOOKUP($K61,【選択肢】!$Q$3:$U$90,2,)," ")&amp;IF(L61="","",""&amp;CHAR(10)&amp;IFERROR(VLOOKUP($L61,【選択肢】!$Q$3:$U$90,2,)," "))))))))</f>
        <v/>
      </c>
      <c r="N61" s="1310" t="str">
        <f>IF(G61="","",(IFERROR(VLOOKUP($G61,【選択肢】!$Q$3:$U$90,4,)," ")&amp;IF(H61="","",","&amp;IFERROR(VLOOKUP($H61,【選択肢】!$Q$3:$U$90,4,)," ")&amp;IF(I61="","",","&amp;IFERROR(VLOOKUP($I61,【選択肢】!$Q$3:$U$90,4,)," ")&amp;IF(J61="","",","&amp;IFERROR(VLOOKUP($J61,【選択肢】!$Q$3:$U$90,4,)," ")&amp;IF(K61="","",","&amp;IFERROR(VLOOKUP($K61,【選択肢】!$Q$3:$U$90,4,)," ")&amp;IF(L61="","",","&amp;IFERROR(VLOOKUP($L61,【選択肢】!$Q$3:$U$90,4,)," "))))))))</f>
        <v/>
      </c>
      <c r="O61" s="1310" t="str">
        <f>IF(G61="","",(IFERROR(VLOOKUP($G61,【選択肢】!$Q$3:$U$90,5,)," ")&amp;IF(H61="","",""&amp;CHAR(10)&amp;IFERROR(VLOOKUP($H61,【選択肢】!$Q$3:$U$90,5,)," ")&amp;IF(I61="","",""&amp;CHAR(10)&amp;IFERROR(VLOOKUP($I61,【選択肢】!$Q$3:$U$90,5,)," ")&amp;IF(J61="","",""&amp;CHAR(10)&amp;IFERROR(VLOOKUP($J61,【選択肢】!$Q$3:$U$90,5,)," ")&amp;IF(K61="","",""&amp;CHAR(10)&amp;IFERROR(VLOOKUP($K61,【選択肢】!$Q$3:$U$90,5,)," ")&amp;IF(L61="","",""&amp;CHAR(10)&amp;IFERROR(VLOOKUP($L61,【選択肢】!$Q$3:$U$90,5,)," "))))))))</f>
        <v/>
      </c>
      <c r="P61" s="1311"/>
      <c r="Q61" s="1119"/>
      <c r="R61" s="1119"/>
      <c r="S61" s="167"/>
      <c r="T61" s="167"/>
      <c r="U61" s="167"/>
      <c r="V61" s="167"/>
      <c r="W61" s="167"/>
    </row>
    <row r="62" spans="2:23">
      <c r="B62" s="1115"/>
      <c r="C62" s="1116"/>
      <c r="D62" s="1117"/>
      <c r="E62" s="1117"/>
      <c r="F62" s="482">
        <f t="shared" si="1"/>
        <v>0</v>
      </c>
      <c r="G62" s="1118"/>
      <c r="H62" s="1118"/>
      <c r="I62" s="1118"/>
      <c r="J62" s="1118"/>
      <c r="K62" s="1118"/>
      <c r="L62" s="1118"/>
      <c r="M62" s="1310" t="str">
        <f>IF(G62="","",(IFERROR(VLOOKUP($G62,【選択肢】!$Q$3:$U$90,2,)," ")&amp;IF(H62="","",""&amp;CHAR(10)&amp;IFERROR(VLOOKUP($H62,【選択肢】!$Q$3:$U$90,2,)," ")&amp;IF(I62="","",""&amp;CHAR(10)&amp;IFERROR(VLOOKUP($I62,【選択肢】!$Q$3:$U$90,2,)," ")&amp;IF(J62="","",""&amp;CHAR(10)&amp;IFERROR(VLOOKUP($J62,【選択肢】!$Q$3:$U$90,2,)," ")&amp;IF(K62="","",""&amp;CHAR(10)&amp;IFERROR(VLOOKUP($K62,【選択肢】!$Q$3:$U$90,2,)," ")&amp;IF(L62="","",""&amp;CHAR(10)&amp;IFERROR(VLOOKUP($L62,【選択肢】!$Q$3:$U$90,2,)," "))))))))</f>
        <v/>
      </c>
      <c r="N62" s="1310" t="str">
        <f>IF(G62="","",(IFERROR(VLOOKUP($G62,【選択肢】!$Q$3:$U$90,4,)," ")&amp;IF(H62="","",","&amp;IFERROR(VLOOKUP($H62,【選択肢】!$Q$3:$U$90,4,)," ")&amp;IF(I62="","",","&amp;IFERROR(VLOOKUP($I62,【選択肢】!$Q$3:$U$90,4,)," ")&amp;IF(J62="","",","&amp;IFERROR(VLOOKUP($J62,【選択肢】!$Q$3:$U$90,4,)," ")&amp;IF(K62="","",","&amp;IFERROR(VLOOKUP($K62,【選択肢】!$Q$3:$U$90,4,)," ")&amp;IF(L62="","",","&amp;IFERROR(VLOOKUP($L62,【選択肢】!$Q$3:$U$90,4,)," "))))))))</f>
        <v/>
      </c>
      <c r="O62" s="1310" t="str">
        <f>IF(G62="","",(IFERROR(VLOOKUP($G62,【選択肢】!$Q$3:$U$90,5,)," ")&amp;IF(H62="","",""&amp;CHAR(10)&amp;IFERROR(VLOOKUP($H62,【選択肢】!$Q$3:$U$90,5,)," ")&amp;IF(I62="","",""&amp;CHAR(10)&amp;IFERROR(VLOOKUP($I62,【選択肢】!$Q$3:$U$90,5,)," ")&amp;IF(J62="","",""&amp;CHAR(10)&amp;IFERROR(VLOOKUP($J62,【選択肢】!$Q$3:$U$90,5,)," ")&amp;IF(K62="","",""&amp;CHAR(10)&amp;IFERROR(VLOOKUP($K62,【選択肢】!$Q$3:$U$90,5,)," ")&amp;IF(L62="","",""&amp;CHAR(10)&amp;IFERROR(VLOOKUP($L62,【選択肢】!$Q$3:$U$90,5,)," "))))))))</f>
        <v/>
      </c>
      <c r="P62" s="1311"/>
      <c r="Q62" s="1119"/>
      <c r="R62" s="1119"/>
      <c r="S62" s="167"/>
      <c r="T62" s="167"/>
      <c r="U62" s="167"/>
      <c r="V62" s="167"/>
      <c r="W62" s="167"/>
    </row>
    <row r="63" spans="2:23">
      <c r="B63" s="1115"/>
      <c r="C63" s="1116"/>
      <c r="D63" s="1117"/>
      <c r="E63" s="1117"/>
      <c r="F63" s="482">
        <f t="shared" si="1"/>
        <v>0</v>
      </c>
      <c r="G63" s="1118"/>
      <c r="H63" s="1118"/>
      <c r="I63" s="1118"/>
      <c r="J63" s="1118"/>
      <c r="K63" s="1118"/>
      <c r="L63" s="1118"/>
      <c r="M63" s="1310" t="str">
        <f>IF(G63="","",(IFERROR(VLOOKUP($G63,【選択肢】!$Q$3:$U$90,2,)," ")&amp;IF(H63="","",""&amp;CHAR(10)&amp;IFERROR(VLOOKUP($H63,【選択肢】!$Q$3:$U$90,2,)," ")&amp;IF(I63="","",""&amp;CHAR(10)&amp;IFERROR(VLOOKUP($I63,【選択肢】!$Q$3:$U$90,2,)," ")&amp;IF(J63="","",""&amp;CHAR(10)&amp;IFERROR(VLOOKUP($J63,【選択肢】!$Q$3:$U$90,2,)," ")&amp;IF(K63="","",""&amp;CHAR(10)&amp;IFERROR(VLOOKUP($K63,【選択肢】!$Q$3:$U$90,2,)," ")&amp;IF(L63="","",""&amp;CHAR(10)&amp;IFERROR(VLOOKUP($L63,【選択肢】!$Q$3:$U$90,2,)," "))))))))</f>
        <v/>
      </c>
      <c r="N63" s="1310" t="str">
        <f>IF(G63="","",(IFERROR(VLOOKUP($G63,【選択肢】!$Q$3:$U$90,4,)," ")&amp;IF(H63="","",","&amp;IFERROR(VLOOKUP($H63,【選択肢】!$Q$3:$U$90,4,)," ")&amp;IF(I63="","",","&amp;IFERROR(VLOOKUP($I63,【選択肢】!$Q$3:$U$90,4,)," ")&amp;IF(J63="","",","&amp;IFERROR(VLOOKUP($J63,【選択肢】!$Q$3:$U$90,4,)," ")&amp;IF(K63="","",","&amp;IFERROR(VLOOKUP($K63,【選択肢】!$Q$3:$U$90,4,)," ")&amp;IF(L63="","",","&amp;IFERROR(VLOOKUP($L63,【選択肢】!$Q$3:$U$90,4,)," "))))))))</f>
        <v/>
      </c>
      <c r="O63" s="1310" t="str">
        <f>IF(G63="","",(IFERROR(VLOOKUP($G63,【選択肢】!$Q$3:$U$90,5,)," ")&amp;IF(H63="","",""&amp;CHAR(10)&amp;IFERROR(VLOOKUP($H63,【選択肢】!$Q$3:$U$90,5,)," ")&amp;IF(I63="","",""&amp;CHAR(10)&amp;IFERROR(VLOOKUP($I63,【選択肢】!$Q$3:$U$90,5,)," ")&amp;IF(J63="","",""&amp;CHAR(10)&amp;IFERROR(VLOOKUP($J63,【選択肢】!$Q$3:$U$90,5,)," ")&amp;IF(K63="","",""&amp;CHAR(10)&amp;IFERROR(VLOOKUP($K63,【選択肢】!$Q$3:$U$90,5,)," ")&amp;IF(L63="","",""&amp;CHAR(10)&amp;IFERROR(VLOOKUP($L63,【選択肢】!$Q$3:$U$90,5,)," "))))))))</f>
        <v/>
      </c>
      <c r="P63" s="1311"/>
      <c r="Q63" s="1119"/>
      <c r="R63" s="1119"/>
      <c r="S63" s="167"/>
      <c r="T63" s="167"/>
      <c r="U63" s="167"/>
      <c r="V63" s="167"/>
      <c r="W63" s="167"/>
    </row>
    <row r="64" spans="2:23">
      <c r="B64" s="1115"/>
      <c r="C64" s="1116"/>
      <c r="D64" s="1117"/>
      <c r="E64" s="1117"/>
      <c r="F64" s="482">
        <f t="shared" si="1"/>
        <v>0</v>
      </c>
      <c r="G64" s="1118"/>
      <c r="H64" s="1118"/>
      <c r="I64" s="1118"/>
      <c r="J64" s="1118"/>
      <c r="K64" s="1118"/>
      <c r="L64" s="1118"/>
      <c r="M64" s="1310" t="str">
        <f>IF(G64="","",(IFERROR(VLOOKUP($G64,【選択肢】!$Q$3:$U$90,2,)," ")&amp;IF(H64="","",""&amp;CHAR(10)&amp;IFERROR(VLOOKUP($H64,【選択肢】!$Q$3:$U$90,2,)," ")&amp;IF(I64="","",""&amp;CHAR(10)&amp;IFERROR(VLOOKUP($I64,【選択肢】!$Q$3:$U$90,2,)," ")&amp;IF(J64="","",""&amp;CHAR(10)&amp;IFERROR(VLOOKUP($J64,【選択肢】!$Q$3:$U$90,2,)," ")&amp;IF(K64="","",""&amp;CHAR(10)&amp;IFERROR(VLOOKUP($K64,【選択肢】!$Q$3:$U$90,2,)," ")&amp;IF(L64="","",""&amp;CHAR(10)&amp;IFERROR(VLOOKUP($L64,【選択肢】!$Q$3:$U$90,2,)," "))))))))</f>
        <v/>
      </c>
      <c r="N64" s="1310" t="str">
        <f>IF(G64="","",(IFERROR(VLOOKUP($G64,【選択肢】!$Q$3:$U$90,4,)," ")&amp;IF(H64="","",","&amp;IFERROR(VLOOKUP($H64,【選択肢】!$Q$3:$U$90,4,)," ")&amp;IF(I64="","",","&amp;IFERROR(VLOOKUP($I64,【選択肢】!$Q$3:$U$90,4,)," ")&amp;IF(J64="","",","&amp;IFERROR(VLOOKUP($J64,【選択肢】!$Q$3:$U$90,4,)," ")&amp;IF(K64="","",","&amp;IFERROR(VLOOKUP($K64,【選択肢】!$Q$3:$U$90,4,)," ")&amp;IF(L64="","",","&amp;IFERROR(VLOOKUP($L64,【選択肢】!$Q$3:$U$90,4,)," "))))))))</f>
        <v/>
      </c>
      <c r="O64" s="1310" t="str">
        <f>IF(G64="","",(IFERROR(VLOOKUP($G64,【選択肢】!$Q$3:$U$90,5,)," ")&amp;IF(H64="","",""&amp;CHAR(10)&amp;IFERROR(VLOOKUP($H64,【選択肢】!$Q$3:$U$90,5,)," ")&amp;IF(I64="","",""&amp;CHAR(10)&amp;IFERROR(VLOOKUP($I64,【選択肢】!$Q$3:$U$90,5,)," ")&amp;IF(J64="","",""&amp;CHAR(10)&amp;IFERROR(VLOOKUP($J64,【選択肢】!$Q$3:$U$90,5,)," ")&amp;IF(K64="","",""&amp;CHAR(10)&amp;IFERROR(VLOOKUP($K64,【選択肢】!$Q$3:$U$90,5,)," ")&amp;IF(L64="","",""&amp;CHAR(10)&amp;IFERROR(VLOOKUP($L64,【選択肢】!$Q$3:$U$90,5,)," "))))))))</f>
        <v/>
      </c>
      <c r="P64" s="1311"/>
      <c r="Q64" s="1119"/>
      <c r="R64" s="1119"/>
      <c r="S64" s="167"/>
      <c r="T64" s="167"/>
      <c r="U64" s="167"/>
      <c r="V64" s="167"/>
      <c r="W64" s="167"/>
    </row>
    <row r="65" spans="2:23">
      <c r="B65" s="1115"/>
      <c r="C65" s="1116"/>
      <c r="D65" s="1117"/>
      <c r="E65" s="1117"/>
      <c r="F65" s="482">
        <f t="shared" si="1"/>
        <v>0</v>
      </c>
      <c r="G65" s="1118"/>
      <c r="H65" s="1118"/>
      <c r="I65" s="1118"/>
      <c r="J65" s="1118"/>
      <c r="K65" s="1118"/>
      <c r="L65" s="1118"/>
      <c r="M65" s="1310" t="str">
        <f>IF(G65="","",(IFERROR(VLOOKUP($G65,【選択肢】!$Q$3:$U$90,2,)," ")&amp;IF(H65="","",""&amp;CHAR(10)&amp;IFERROR(VLOOKUP($H65,【選択肢】!$Q$3:$U$90,2,)," ")&amp;IF(I65="","",""&amp;CHAR(10)&amp;IFERROR(VLOOKUP($I65,【選択肢】!$Q$3:$U$90,2,)," ")&amp;IF(J65="","",""&amp;CHAR(10)&amp;IFERROR(VLOOKUP($J65,【選択肢】!$Q$3:$U$90,2,)," ")&amp;IF(K65="","",""&amp;CHAR(10)&amp;IFERROR(VLOOKUP($K65,【選択肢】!$Q$3:$U$90,2,)," ")&amp;IF(L65="","",""&amp;CHAR(10)&amp;IFERROR(VLOOKUP($L65,【選択肢】!$Q$3:$U$90,2,)," "))))))))</f>
        <v/>
      </c>
      <c r="N65" s="1310" t="str">
        <f>IF(G65="","",(IFERROR(VLOOKUP($G65,【選択肢】!$Q$3:$U$90,4,)," ")&amp;IF(H65="","",","&amp;IFERROR(VLOOKUP($H65,【選択肢】!$Q$3:$U$90,4,)," ")&amp;IF(I65="","",","&amp;IFERROR(VLOOKUP($I65,【選択肢】!$Q$3:$U$90,4,)," ")&amp;IF(J65="","",","&amp;IFERROR(VLOOKUP($J65,【選択肢】!$Q$3:$U$90,4,)," ")&amp;IF(K65="","",","&amp;IFERROR(VLOOKUP($K65,【選択肢】!$Q$3:$U$90,4,)," ")&amp;IF(L65="","",","&amp;IFERROR(VLOOKUP($L65,【選択肢】!$Q$3:$U$90,4,)," "))))))))</f>
        <v/>
      </c>
      <c r="O65" s="1310" t="str">
        <f>IF(G65="","",(IFERROR(VLOOKUP($G65,【選択肢】!$Q$3:$U$90,5,)," ")&amp;IF(H65="","",""&amp;CHAR(10)&amp;IFERROR(VLOOKUP($H65,【選択肢】!$Q$3:$U$90,5,)," ")&amp;IF(I65="","",""&amp;CHAR(10)&amp;IFERROR(VLOOKUP($I65,【選択肢】!$Q$3:$U$90,5,)," ")&amp;IF(J65="","",""&amp;CHAR(10)&amp;IFERROR(VLOOKUP($J65,【選択肢】!$Q$3:$U$90,5,)," ")&amp;IF(K65="","",""&amp;CHAR(10)&amp;IFERROR(VLOOKUP($K65,【選択肢】!$Q$3:$U$90,5,)," ")&amp;IF(L65="","",""&amp;CHAR(10)&amp;IFERROR(VLOOKUP($L65,【選択肢】!$Q$3:$U$90,5,)," "))))))))</f>
        <v/>
      </c>
      <c r="P65" s="1311"/>
      <c r="Q65" s="1119"/>
      <c r="R65" s="1119"/>
      <c r="S65" s="167"/>
      <c r="T65" s="167"/>
      <c r="U65" s="167"/>
      <c r="V65" s="167"/>
      <c r="W65" s="167"/>
    </row>
    <row r="66" spans="2:23">
      <c r="B66" s="1115"/>
      <c r="C66" s="1116"/>
      <c r="D66" s="1117"/>
      <c r="E66" s="1117"/>
      <c r="F66" s="482">
        <f t="shared" si="1"/>
        <v>0</v>
      </c>
      <c r="G66" s="1118"/>
      <c r="H66" s="1118"/>
      <c r="I66" s="1118"/>
      <c r="J66" s="1118"/>
      <c r="K66" s="1118"/>
      <c r="L66" s="1118"/>
      <c r="M66" s="1310" t="str">
        <f>IF(G66="","",(IFERROR(VLOOKUP($G66,【選択肢】!$Q$3:$U$90,2,)," ")&amp;IF(H66="","",""&amp;CHAR(10)&amp;IFERROR(VLOOKUP($H66,【選択肢】!$Q$3:$U$90,2,)," ")&amp;IF(I66="","",""&amp;CHAR(10)&amp;IFERROR(VLOOKUP($I66,【選択肢】!$Q$3:$U$90,2,)," ")&amp;IF(J66="","",""&amp;CHAR(10)&amp;IFERROR(VLOOKUP($J66,【選択肢】!$Q$3:$U$90,2,)," ")&amp;IF(K66="","",""&amp;CHAR(10)&amp;IFERROR(VLOOKUP($K66,【選択肢】!$Q$3:$U$90,2,)," ")&amp;IF(L66="","",""&amp;CHAR(10)&amp;IFERROR(VLOOKUP($L66,【選択肢】!$Q$3:$U$90,2,)," "))))))))</f>
        <v/>
      </c>
      <c r="N66" s="1310" t="str">
        <f>IF(G66="","",(IFERROR(VLOOKUP($G66,【選択肢】!$Q$3:$U$90,4,)," ")&amp;IF(H66="","",","&amp;IFERROR(VLOOKUP($H66,【選択肢】!$Q$3:$U$90,4,)," ")&amp;IF(I66="","",","&amp;IFERROR(VLOOKUP($I66,【選択肢】!$Q$3:$U$90,4,)," ")&amp;IF(J66="","",","&amp;IFERROR(VLOOKUP($J66,【選択肢】!$Q$3:$U$90,4,)," ")&amp;IF(K66="","",","&amp;IFERROR(VLOOKUP($K66,【選択肢】!$Q$3:$U$90,4,)," ")&amp;IF(L66="","",","&amp;IFERROR(VLOOKUP($L66,【選択肢】!$Q$3:$U$90,4,)," "))))))))</f>
        <v/>
      </c>
      <c r="O66" s="1310" t="str">
        <f>IF(G66="","",(IFERROR(VLOOKUP($G66,【選択肢】!$Q$3:$U$90,5,)," ")&amp;IF(H66="","",""&amp;CHAR(10)&amp;IFERROR(VLOOKUP($H66,【選択肢】!$Q$3:$U$90,5,)," ")&amp;IF(I66="","",""&amp;CHAR(10)&amp;IFERROR(VLOOKUP($I66,【選択肢】!$Q$3:$U$90,5,)," ")&amp;IF(J66="","",""&amp;CHAR(10)&amp;IFERROR(VLOOKUP($J66,【選択肢】!$Q$3:$U$90,5,)," ")&amp;IF(K66="","",""&amp;CHAR(10)&amp;IFERROR(VLOOKUP($K66,【選択肢】!$Q$3:$U$90,5,)," ")&amp;IF(L66="","",""&amp;CHAR(10)&amp;IFERROR(VLOOKUP($L66,【選択肢】!$Q$3:$U$90,5,)," "))))))))</f>
        <v/>
      </c>
      <c r="P66" s="1311"/>
      <c r="Q66" s="1119"/>
      <c r="R66" s="1119"/>
      <c r="S66" s="167"/>
      <c r="T66" s="167"/>
      <c r="U66" s="167"/>
      <c r="V66" s="167"/>
      <c r="W66" s="167"/>
    </row>
    <row r="67" spans="2:23">
      <c r="B67" s="1115"/>
      <c r="C67" s="1116"/>
      <c r="D67" s="1117"/>
      <c r="E67" s="1117"/>
      <c r="F67" s="482">
        <f t="shared" si="1"/>
        <v>0</v>
      </c>
      <c r="G67" s="1118"/>
      <c r="H67" s="1118"/>
      <c r="I67" s="1118"/>
      <c r="J67" s="1118"/>
      <c r="K67" s="1118"/>
      <c r="L67" s="1118"/>
      <c r="M67" s="1310" t="str">
        <f>IF(G67="","",(IFERROR(VLOOKUP($G67,【選択肢】!$Q$3:$U$90,2,)," ")&amp;IF(H67="","",""&amp;CHAR(10)&amp;IFERROR(VLOOKUP($H67,【選択肢】!$Q$3:$U$90,2,)," ")&amp;IF(I67="","",""&amp;CHAR(10)&amp;IFERROR(VLOOKUP($I67,【選択肢】!$Q$3:$U$90,2,)," ")&amp;IF(J67="","",""&amp;CHAR(10)&amp;IFERROR(VLOOKUP($J67,【選択肢】!$Q$3:$U$90,2,)," ")&amp;IF(K67="","",""&amp;CHAR(10)&amp;IFERROR(VLOOKUP($K67,【選択肢】!$Q$3:$U$90,2,)," ")&amp;IF(L67="","",""&amp;CHAR(10)&amp;IFERROR(VLOOKUP($L67,【選択肢】!$Q$3:$U$90,2,)," "))))))))</f>
        <v/>
      </c>
      <c r="N67" s="1310" t="str">
        <f>IF(G67="","",(IFERROR(VLOOKUP($G67,【選択肢】!$Q$3:$U$90,4,)," ")&amp;IF(H67="","",","&amp;IFERROR(VLOOKUP($H67,【選択肢】!$Q$3:$U$90,4,)," ")&amp;IF(I67="","",","&amp;IFERROR(VLOOKUP($I67,【選択肢】!$Q$3:$U$90,4,)," ")&amp;IF(J67="","",","&amp;IFERROR(VLOOKUP($J67,【選択肢】!$Q$3:$U$90,4,)," ")&amp;IF(K67="","",","&amp;IFERROR(VLOOKUP($K67,【選択肢】!$Q$3:$U$90,4,)," ")&amp;IF(L67="","",","&amp;IFERROR(VLOOKUP($L67,【選択肢】!$Q$3:$U$90,4,)," "))))))))</f>
        <v/>
      </c>
      <c r="O67" s="1310" t="str">
        <f>IF(G67="","",(IFERROR(VLOOKUP($G67,【選択肢】!$Q$3:$U$90,5,)," ")&amp;IF(H67="","",""&amp;CHAR(10)&amp;IFERROR(VLOOKUP($H67,【選択肢】!$Q$3:$U$90,5,)," ")&amp;IF(I67="","",""&amp;CHAR(10)&amp;IFERROR(VLOOKUP($I67,【選択肢】!$Q$3:$U$90,5,)," ")&amp;IF(J67="","",""&amp;CHAR(10)&amp;IFERROR(VLOOKUP($J67,【選択肢】!$Q$3:$U$90,5,)," ")&amp;IF(K67="","",""&amp;CHAR(10)&amp;IFERROR(VLOOKUP($K67,【選択肢】!$Q$3:$U$90,5,)," ")&amp;IF(L67="","",""&amp;CHAR(10)&amp;IFERROR(VLOOKUP($L67,【選択肢】!$Q$3:$U$90,5,)," "))))))))</f>
        <v/>
      </c>
      <c r="P67" s="1311"/>
      <c r="Q67" s="1119"/>
      <c r="R67" s="1119"/>
      <c r="S67" s="167"/>
      <c r="T67" s="167"/>
      <c r="U67" s="167"/>
      <c r="V67" s="167"/>
      <c r="W67" s="167"/>
    </row>
    <row r="68" spans="2:23">
      <c r="B68" s="1115"/>
      <c r="C68" s="1116"/>
      <c r="D68" s="1117"/>
      <c r="E68" s="1117"/>
      <c r="F68" s="482">
        <f t="shared" si="1"/>
        <v>0</v>
      </c>
      <c r="G68" s="1118"/>
      <c r="H68" s="1118"/>
      <c r="I68" s="1118"/>
      <c r="J68" s="1118"/>
      <c r="K68" s="1118"/>
      <c r="L68" s="1118"/>
      <c r="M68" s="1310" t="str">
        <f>IF(G68="","",(IFERROR(VLOOKUP($G68,【選択肢】!$Q$3:$U$90,2,)," ")&amp;IF(H68="","",""&amp;CHAR(10)&amp;IFERROR(VLOOKUP($H68,【選択肢】!$Q$3:$U$90,2,)," ")&amp;IF(I68="","",""&amp;CHAR(10)&amp;IFERROR(VLOOKUP($I68,【選択肢】!$Q$3:$U$90,2,)," ")&amp;IF(J68="","",""&amp;CHAR(10)&amp;IFERROR(VLOOKUP($J68,【選択肢】!$Q$3:$U$90,2,)," ")&amp;IF(K68="","",""&amp;CHAR(10)&amp;IFERROR(VLOOKUP($K68,【選択肢】!$Q$3:$U$90,2,)," ")&amp;IF(L68="","",""&amp;CHAR(10)&amp;IFERROR(VLOOKUP($L68,【選択肢】!$Q$3:$U$90,2,)," "))))))))</f>
        <v/>
      </c>
      <c r="N68" s="1310" t="str">
        <f>IF(G68="","",(IFERROR(VLOOKUP($G68,【選択肢】!$Q$3:$U$90,4,)," ")&amp;IF(H68="","",","&amp;IFERROR(VLOOKUP($H68,【選択肢】!$Q$3:$U$90,4,)," ")&amp;IF(I68="","",","&amp;IFERROR(VLOOKUP($I68,【選択肢】!$Q$3:$U$90,4,)," ")&amp;IF(J68="","",","&amp;IFERROR(VLOOKUP($J68,【選択肢】!$Q$3:$U$90,4,)," ")&amp;IF(K68="","",","&amp;IFERROR(VLOOKUP($K68,【選択肢】!$Q$3:$U$90,4,)," ")&amp;IF(L68="","",","&amp;IFERROR(VLOOKUP($L68,【選択肢】!$Q$3:$U$90,4,)," "))))))))</f>
        <v/>
      </c>
      <c r="O68" s="1310" t="str">
        <f>IF(G68="","",(IFERROR(VLOOKUP($G68,【選択肢】!$Q$3:$U$90,5,)," ")&amp;IF(H68="","",""&amp;CHAR(10)&amp;IFERROR(VLOOKUP($H68,【選択肢】!$Q$3:$U$90,5,)," ")&amp;IF(I68="","",""&amp;CHAR(10)&amp;IFERROR(VLOOKUP($I68,【選択肢】!$Q$3:$U$90,5,)," ")&amp;IF(J68="","",""&amp;CHAR(10)&amp;IFERROR(VLOOKUP($J68,【選択肢】!$Q$3:$U$90,5,)," ")&amp;IF(K68="","",""&amp;CHAR(10)&amp;IFERROR(VLOOKUP($K68,【選択肢】!$Q$3:$U$90,5,)," ")&amp;IF(L68="","",""&amp;CHAR(10)&amp;IFERROR(VLOOKUP($L68,【選択肢】!$Q$3:$U$90,5,)," "))))))))</f>
        <v/>
      </c>
      <c r="P68" s="1311"/>
      <c r="Q68" s="1119"/>
      <c r="R68" s="1119"/>
      <c r="S68" s="167"/>
      <c r="T68" s="167"/>
      <c r="U68" s="167"/>
      <c r="V68" s="167"/>
      <c r="W68" s="167"/>
    </row>
    <row r="69" spans="2:23">
      <c r="B69" s="1115"/>
      <c r="C69" s="1116"/>
      <c r="D69" s="1117"/>
      <c r="E69" s="1117"/>
      <c r="F69" s="482">
        <f t="shared" si="1"/>
        <v>0</v>
      </c>
      <c r="G69" s="1118"/>
      <c r="H69" s="1118"/>
      <c r="I69" s="1118"/>
      <c r="J69" s="1118"/>
      <c r="K69" s="1118"/>
      <c r="L69" s="1118"/>
      <c r="M69" s="1310" t="str">
        <f>IF(G69="","",(IFERROR(VLOOKUP($G69,【選択肢】!$Q$3:$U$90,2,)," ")&amp;IF(H69="","",""&amp;CHAR(10)&amp;IFERROR(VLOOKUP($H69,【選択肢】!$Q$3:$U$90,2,)," ")&amp;IF(I69="","",""&amp;CHAR(10)&amp;IFERROR(VLOOKUP($I69,【選択肢】!$Q$3:$U$90,2,)," ")&amp;IF(J69="","",""&amp;CHAR(10)&amp;IFERROR(VLOOKUP($J69,【選択肢】!$Q$3:$U$90,2,)," ")&amp;IF(K69="","",""&amp;CHAR(10)&amp;IFERROR(VLOOKUP($K69,【選択肢】!$Q$3:$U$90,2,)," ")&amp;IF(L69="","",""&amp;CHAR(10)&amp;IFERROR(VLOOKUP($L69,【選択肢】!$Q$3:$U$90,2,)," "))))))))</f>
        <v/>
      </c>
      <c r="N69" s="1310" t="str">
        <f>IF(G69="","",(IFERROR(VLOOKUP($G69,【選択肢】!$Q$3:$U$90,4,)," ")&amp;IF(H69="","",","&amp;IFERROR(VLOOKUP($H69,【選択肢】!$Q$3:$U$90,4,)," ")&amp;IF(I69="","",","&amp;IFERROR(VLOOKUP($I69,【選択肢】!$Q$3:$U$90,4,)," ")&amp;IF(J69="","",","&amp;IFERROR(VLOOKUP($J69,【選択肢】!$Q$3:$U$90,4,)," ")&amp;IF(K69="","",","&amp;IFERROR(VLOOKUP($K69,【選択肢】!$Q$3:$U$90,4,)," ")&amp;IF(L69="","",","&amp;IFERROR(VLOOKUP($L69,【選択肢】!$Q$3:$U$90,4,)," "))))))))</f>
        <v/>
      </c>
      <c r="O69" s="1310" t="str">
        <f>IF(G69="","",(IFERROR(VLOOKUP($G69,【選択肢】!$Q$3:$U$90,5,)," ")&amp;IF(H69="","",""&amp;CHAR(10)&amp;IFERROR(VLOOKUP($H69,【選択肢】!$Q$3:$U$90,5,)," ")&amp;IF(I69="","",""&amp;CHAR(10)&amp;IFERROR(VLOOKUP($I69,【選択肢】!$Q$3:$U$90,5,)," ")&amp;IF(J69="","",""&amp;CHAR(10)&amp;IFERROR(VLOOKUP($J69,【選択肢】!$Q$3:$U$90,5,)," ")&amp;IF(K69="","",""&amp;CHAR(10)&amp;IFERROR(VLOOKUP($K69,【選択肢】!$Q$3:$U$90,5,)," ")&amp;IF(L69="","",""&amp;CHAR(10)&amp;IFERROR(VLOOKUP($L69,【選択肢】!$Q$3:$U$90,5,)," "))))))))</f>
        <v/>
      </c>
      <c r="P69" s="1311"/>
      <c r="Q69" s="1119"/>
      <c r="R69" s="1119"/>
      <c r="S69" s="167"/>
      <c r="T69" s="167"/>
      <c r="U69" s="167"/>
      <c r="V69" s="167"/>
      <c r="W69" s="167"/>
    </row>
    <row r="70" spans="2:23">
      <c r="B70" s="1115"/>
      <c r="C70" s="1116"/>
      <c r="D70" s="1117"/>
      <c r="E70" s="1117"/>
      <c r="F70" s="482">
        <f t="shared" si="1"/>
        <v>0</v>
      </c>
      <c r="G70" s="1118"/>
      <c r="H70" s="1118"/>
      <c r="I70" s="1118"/>
      <c r="J70" s="1118"/>
      <c r="K70" s="1118"/>
      <c r="L70" s="1118"/>
      <c r="M70" s="1310" t="str">
        <f>IF(G70="","",(IFERROR(VLOOKUP($G70,【選択肢】!$Q$3:$U$90,2,)," ")&amp;IF(H70="","",""&amp;CHAR(10)&amp;IFERROR(VLOOKUP($H70,【選択肢】!$Q$3:$U$90,2,)," ")&amp;IF(I70="","",""&amp;CHAR(10)&amp;IFERROR(VLOOKUP($I70,【選択肢】!$Q$3:$U$90,2,)," ")&amp;IF(J70="","",""&amp;CHAR(10)&amp;IFERROR(VLOOKUP($J70,【選択肢】!$Q$3:$U$90,2,)," ")&amp;IF(K70="","",""&amp;CHAR(10)&amp;IFERROR(VLOOKUP($K70,【選択肢】!$Q$3:$U$90,2,)," ")&amp;IF(L70="","",""&amp;CHAR(10)&amp;IFERROR(VLOOKUP($L70,【選択肢】!$Q$3:$U$90,2,)," "))))))))</f>
        <v/>
      </c>
      <c r="N70" s="1310" t="str">
        <f>IF(G70="","",(IFERROR(VLOOKUP($G70,【選択肢】!$Q$3:$U$90,4,)," ")&amp;IF(H70="","",","&amp;IFERROR(VLOOKUP($H70,【選択肢】!$Q$3:$U$90,4,)," ")&amp;IF(I70="","",","&amp;IFERROR(VLOOKUP($I70,【選択肢】!$Q$3:$U$90,4,)," ")&amp;IF(J70="","",","&amp;IFERROR(VLOOKUP($J70,【選択肢】!$Q$3:$U$90,4,)," ")&amp;IF(K70="","",","&amp;IFERROR(VLOOKUP($K70,【選択肢】!$Q$3:$U$90,4,)," ")&amp;IF(L70="","",","&amp;IFERROR(VLOOKUP($L70,【選択肢】!$Q$3:$U$90,4,)," "))))))))</f>
        <v/>
      </c>
      <c r="O70" s="1310" t="str">
        <f>IF(G70="","",(IFERROR(VLOOKUP($G70,【選択肢】!$Q$3:$U$90,5,)," ")&amp;IF(H70="","",""&amp;CHAR(10)&amp;IFERROR(VLOOKUP($H70,【選択肢】!$Q$3:$U$90,5,)," ")&amp;IF(I70="","",""&amp;CHAR(10)&amp;IFERROR(VLOOKUP($I70,【選択肢】!$Q$3:$U$90,5,)," ")&amp;IF(J70="","",""&amp;CHAR(10)&amp;IFERROR(VLOOKUP($J70,【選択肢】!$Q$3:$U$90,5,)," ")&amp;IF(K70="","",""&amp;CHAR(10)&amp;IFERROR(VLOOKUP($K70,【選択肢】!$Q$3:$U$90,5,)," ")&amp;IF(L70="","",""&amp;CHAR(10)&amp;IFERROR(VLOOKUP($L70,【選択肢】!$Q$3:$U$90,5,)," "))))))))</f>
        <v/>
      </c>
      <c r="P70" s="1311"/>
      <c r="Q70" s="1119"/>
      <c r="R70" s="1119"/>
      <c r="S70" s="167"/>
      <c r="T70" s="167"/>
      <c r="U70" s="167"/>
      <c r="V70" s="167"/>
      <c r="W70" s="167"/>
    </row>
    <row r="71" spans="2:23">
      <c r="B71" s="1115"/>
      <c r="C71" s="1116"/>
      <c r="D71" s="1117"/>
      <c r="E71" s="1117"/>
      <c r="F71" s="482">
        <f t="shared" si="1"/>
        <v>0</v>
      </c>
      <c r="G71" s="1118"/>
      <c r="H71" s="1118"/>
      <c r="I71" s="1118"/>
      <c r="J71" s="1118"/>
      <c r="K71" s="1118"/>
      <c r="L71" s="1118"/>
      <c r="M71" s="1310" t="str">
        <f>IF(G71="","",(IFERROR(VLOOKUP($G71,【選択肢】!$Q$3:$U$90,2,)," ")&amp;IF(H71="","",""&amp;CHAR(10)&amp;IFERROR(VLOOKUP($H71,【選択肢】!$Q$3:$U$90,2,)," ")&amp;IF(I71="","",""&amp;CHAR(10)&amp;IFERROR(VLOOKUP($I71,【選択肢】!$Q$3:$U$90,2,)," ")&amp;IF(J71="","",""&amp;CHAR(10)&amp;IFERROR(VLOOKUP($J71,【選択肢】!$Q$3:$U$90,2,)," ")&amp;IF(K71="","",""&amp;CHAR(10)&amp;IFERROR(VLOOKUP($K71,【選択肢】!$Q$3:$U$90,2,)," ")&amp;IF(L71="","",""&amp;CHAR(10)&amp;IFERROR(VLOOKUP($L71,【選択肢】!$Q$3:$U$90,2,)," "))))))))</f>
        <v/>
      </c>
      <c r="N71" s="1310" t="str">
        <f>IF(G71="","",(IFERROR(VLOOKUP($G71,【選択肢】!$Q$3:$U$90,4,)," ")&amp;IF(H71="","",","&amp;IFERROR(VLOOKUP($H71,【選択肢】!$Q$3:$U$90,4,)," ")&amp;IF(I71="","",","&amp;IFERROR(VLOOKUP($I71,【選択肢】!$Q$3:$U$90,4,)," ")&amp;IF(J71="","",","&amp;IFERROR(VLOOKUP($J71,【選択肢】!$Q$3:$U$90,4,)," ")&amp;IF(K71="","",","&amp;IFERROR(VLOOKUP($K71,【選択肢】!$Q$3:$U$90,4,)," ")&amp;IF(L71="","",","&amp;IFERROR(VLOOKUP($L71,【選択肢】!$Q$3:$U$90,4,)," "))))))))</f>
        <v/>
      </c>
      <c r="O71" s="1310" t="str">
        <f>IF(G71="","",(IFERROR(VLOOKUP($G71,【選択肢】!$Q$3:$U$90,5,)," ")&amp;IF(H71="","",""&amp;CHAR(10)&amp;IFERROR(VLOOKUP($H71,【選択肢】!$Q$3:$U$90,5,)," ")&amp;IF(I71="","",""&amp;CHAR(10)&amp;IFERROR(VLOOKUP($I71,【選択肢】!$Q$3:$U$90,5,)," ")&amp;IF(J71="","",""&amp;CHAR(10)&amp;IFERROR(VLOOKUP($J71,【選択肢】!$Q$3:$U$90,5,)," ")&amp;IF(K71="","",""&amp;CHAR(10)&amp;IFERROR(VLOOKUP($K71,【選択肢】!$Q$3:$U$90,5,)," ")&amp;IF(L71="","",""&amp;CHAR(10)&amp;IFERROR(VLOOKUP($L71,【選択肢】!$Q$3:$U$90,5,)," "))))))))</f>
        <v/>
      </c>
      <c r="P71" s="1311"/>
      <c r="Q71" s="1119"/>
      <c r="R71" s="1119"/>
      <c r="S71" s="167"/>
      <c r="T71" s="167"/>
      <c r="U71" s="167"/>
      <c r="V71" s="167"/>
      <c r="W71" s="167"/>
    </row>
    <row r="72" spans="2:23">
      <c r="B72" s="1115"/>
      <c r="C72" s="1116"/>
      <c r="D72" s="1117"/>
      <c r="E72" s="1117"/>
      <c r="F72" s="482">
        <f t="shared" si="1"/>
        <v>0</v>
      </c>
      <c r="G72" s="1118"/>
      <c r="H72" s="1118"/>
      <c r="I72" s="1118"/>
      <c r="J72" s="1118"/>
      <c r="K72" s="1118"/>
      <c r="L72" s="1118"/>
      <c r="M72" s="1310" t="str">
        <f>IF(G72="","",(IFERROR(VLOOKUP($G72,【選択肢】!$Q$3:$U$90,2,)," ")&amp;IF(H72="","",""&amp;CHAR(10)&amp;IFERROR(VLOOKUP($H72,【選択肢】!$Q$3:$U$90,2,)," ")&amp;IF(I72="","",""&amp;CHAR(10)&amp;IFERROR(VLOOKUP($I72,【選択肢】!$Q$3:$U$90,2,)," ")&amp;IF(J72="","",""&amp;CHAR(10)&amp;IFERROR(VLOOKUP($J72,【選択肢】!$Q$3:$U$90,2,)," ")&amp;IF(K72="","",""&amp;CHAR(10)&amp;IFERROR(VLOOKUP($K72,【選択肢】!$Q$3:$U$90,2,)," ")&amp;IF(L72="","",""&amp;CHAR(10)&amp;IFERROR(VLOOKUP($L72,【選択肢】!$Q$3:$U$90,2,)," "))))))))</f>
        <v/>
      </c>
      <c r="N72" s="1310" t="str">
        <f>IF(G72="","",(IFERROR(VLOOKUP($G72,【選択肢】!$Q$3:$U$90,4,)," ")&amp;IF(H72="","",","&amp;IFERROR(VLOOKUP($H72,【選択肢】!$Q$3:$U$90,4,)," ")&amp;IF(I72="","",","&amp;IFERROR(VLOOKUP($I72,【選択肢】!$Q$3:$U$90,4,)," ")&amp;IF(J72="","",","&amp;IFERROR(VLOOKUP($J72,【選択肢】!$Q$3:$U$90,4,)," ")&amp;IF(K72="","",","&amp;IFERROR(VLOOKUP($K72,【選択肢】!$Q$3:$U$90,4,)," ")&amp;IF(L72="","",","&amp;IFERROR(VLOOKUP($L72,【選択肢】!$Q$3:$U$90,4,)," "))))))))</f>
        <v/>
      </c>
      <c r="O72" s="1310" t="str">
        <f>IF(G72="","",(IFERROR(VLOOKUP($G72,【選択肢】!$Q$3:$U$90,5,)," ")&amp;IF(H72="","",""&amp;CHAR(10)&amp;IFERROR(VLOOKUP($H72,【選択肢】!$Q$3:$U$90,5,)," ")&amp;IF(I72="","",""&amp;CHAR(10)&amp;IFERROR(VLOOKUP($I72,【選択肢】!$Q$3:$U$90,5,)," ")&amp;IF(J72="","",""&amp;CHAR(10)&amp;IFERROR(VLOOKUP($J72,【選択肢】!$Q$3:$U$90,5,)," ")&amp;IF(K72="","",""&amp;CHAR(10)&amp;IFERROR(VLOOKUP($K72,【選択肢】!$Q$3:$U$90,5,)," ")&amp;IF(L72="","",""&amp;CHAR(10)&amp;IFERROR(VLOOKUP($L72,【選択肢】!$Q$3:$U$90,5,)," "))))))))</f>
        <v/>
      </c>
      <c r="P72" s="1311"/>
      <c r="Q72" s="1119"/>
      <c r="R72" s="1119"/>
      <c r="S72" s="167"/>
      <c r="T72" s="167"/>
      <c r="U72" s="167"/>
      <c r="V72" s="167"/>
      <c r="W72" s="167"/>
    </row>
    <row r="73" spans="2:23">
      <c r="B73" s="1115"/>
      <c r="C73" s="1116"/>
      <c r="D73" s="1117"/>
      <c r="E73" s="1117"/>
      <c r="F73" s="482">
        <f t="shared" ref="F73:F104" si="2">SUM(D73+E73)</f>
        <v>0</v>
      </c>
      <c r="G73" s="1118"/>
      <c r="H73" s="1118"/>
      <c r="I73" s="1118"/>
      <c r="J73" s="1118"/>
      <c r="K73" s="1118"/>
      <c r="L73" s="1118"/>
      <c r="M73" s="1310" t="str">
        <f>IF(G73="","",(IFERROR(VLOOKUP($G73,【選択肢】!$Q$3:$U$90,2,)," ")&amp;IF(H73="","",""&amp;CHAR(10)&amp;IFERROR(VLOOKUP($H73,【選択肢】!$Q$3:$U$90,2,)," ")&amp;IF(I73="","",""&amp;CHAR(10)&amp;IFERROR(VLOOKUP($I73,【選択肢】!$Q$3:$U$90,2,)," ")&amp;IF(J73="","",""&amp;CHAR(10)&amp;IFERROR(VLOOKUP($J73,【選択肢】!$Q$3:$U$90,2,)," ")&amp;IF(K73="","",""&amp;CHAR(10)&amp;IFERROR(VLOOKUP($K73,【選択肢】!$Q$3:$U$90,2,)," ")&amp;IF(L73="","",""&amp;CHAR(10)&amp;IFERROR(VLOOKUP($L73,【選択肢】!$Q$3:$U$90,2,)," "))))))))</f>
        <v/>
      </c>
      <c r="N73" s="1310" t="str">
        <f>IF(G73="","",(IFERROR(VLOOKUP($G73,【選択肢】!$Q$3:$U$90,4,)," ")&amp;IF(H73="","",","&amp;IFERROR(VLOOKUP($H73,【選択肢】!$Q$3:$U$90,4,)," ")&amp;IF(I73="","",","&amp;IFERROR(VLOOKUP($I73,【選択肢】!$Q$3:$U$90,4,)," ")&amp;IF(J73="","",","&amp;IFERROR(VLOOKUP($J73,【選択肢】!$Q$3:$U$90,4,)," ")&amp;IF(K73="","",","&amp;IFERROR(VLOOKUP($K73,【選択肢】!$Q$3:$U$90,4,)," ")&amp;IF(L73="","",","&amp;IFERROR(VLOOKUP($L73,【選択肢】!$Q$3:$U$90,4,)," "))))))))</f>
        <v/>
      </c>
      <c r="O73" s="1310" t="str">
        <f>IF(G73="","",(IFERROR(VLOOKUP($G73,【選択肢】!$Q$3:$U$90,5,)," ")&amp;IF(H73="","",""&amp;CHAR(10)&amp;IFERROR(VLOOKUP($H73,【選択肢】!$Q$3:$U$90,5,)," ")&amp;IF(I73="","",""&amp;CHAR(10)&amp;IFERROR(VLOOKUP($I73,【選択肢】!$Q$3:$U$90,5,)," ")&amp;IF(J73="","",""&amp;CHAR(10)&amp;IFERROR(VLOOKUP($J73,【選択肢】!$Q$3:$U$90,5,)," ")&amp;IF(K73="","",""&amp;CHAR(10)&amp;IFERROR(VLOOKUP($K73,【選択肢】!$Q$3:$U$90,5,)," ")&amp;IF(L73="","",""&amp;CHAR(10)&amp;IFERROR(VLOOKUP($L73,【選択肢】!$Q$3:$U$90,5,)," "))))))))</f>
        <v/>
      </c>
      <c r="P73" s="1311"/>
      <c r="Q73" s="1119"/>
      <c r="R73" s="1119"/>
      <c r="S73" s="167"/>
      <c r="T73" s="167"/>
      <c r="U73" s="167"/>
      <c r="V73" s="167"/>
      <c r="W73" s="167"/>
    </row>
    <row r="74" spans="2:23">
      <c r="B74" s="1115"/>
      <c r="C74" s="1116"/>
      <c r="D74" s="1117"/>
      <c r="E74" s="1117"/>
      <c r="F74" s="482">
        <f t="shared" si="2"/>
        <v>0</v>
      </c>
      <c r="G74" s="1118"/>
      <c r="H74" s="1118"/>
      <c r="I74" s="1118"/>
      <c r="J74" s="1118"/>
      <c r="K74" s="1118"/>
      <c r="L74" s="1118"/>
      <c r="M74" s="1310" t="str">
        <f>IF(G74="","",(IFERROR(VLOOKUP($G74,【選択肢】!$Q$3:$U$90,2,)," ")&amp;IF(H74="","",""&amp;CHAR(10)&amp;IFERROR(VLOOKUP($H74,【選択肢】!$Q$3:$U$90,2,)," ")&amp;IF(I74="","",""&amp;CHAR(10)&amp;IFERROR(VLOOKUP($I74,【選択肢】!$Q$3:$U$90,2,)," ")&amp;IF(J74="","",""&amp;CHAR(10)&amp;IFERROR(VLOOKUP($J74,【選択肢】!$Q$3:$U$90,2,)," ")&amp;IF(K74="","",""&amp;CHAR(10)&amp;IFERROR(VLOOKUP($K74,【選択肢】!$Q$3:$U$90,2,)," ")&amp;IF(L74="","",""&amp;CHAR(10)&amp;IFERROR(VLOOKUP($L74,【選択肢】!$Q$3:$U$90,2,)," "))))))))</f>
        <v/>
      </c>
      <c r="N74" s="1310" t="str">
        <f>IF(G74="","",(IFERROR(VLOOKUP($G74,【選択肢】!$Q$3:$U$90,4,)," ")&amp;IF(H74="","",","&amp;IFERROR(VLOOKUP($H74,【選択肢】!$Q$3:$U$90,4,)," ")&amp;IF(I74="","",","&amp;IFERROR(VLOOKUP($I74,【選択肢】!$Q$3:$U$90,4,)," ")&amp;IF(J74="","",","&amp;IFERROR(VLOOKUP($J74,【選択肢】!$Q$3:$U$90,4,)," ")&amp;IF(K74="","",","&amp;IFERROR(VLOOKUP($K74,【選択肢】!$Q$3:$U$90,4,)," ")&amp;IF(L74="","",","&amp;IFERROR(VLOOKUP($L74,【選択肢】!$Q$3:$U$90,4,)," "))))))))</f>
        <v/>
      </c>
      <c r="O74" s="1310" t="str">
        <f>IF(G74="","",(IFERROR(VLOOKUP($G74,【選択肢】!$Q$3:$U$90,5,)," ")&amp;IF(H74="","",""&amp;CHAR(10)&amp;IFERROR(VLOOKUP($H74,【選択肢】!$Q$3:$U$90,5,)," ")&amp;IF(I74="","",""&amp;CHAR(10)&amp;IFERROR(VLOOKUP($I74,【選択肢】!$Q$3:$U$90,5,)," ")&amp;IF(J74="","",""&amp;CHAR(10)&amp;IFERROR(VLOOKUP($J74,【選択肢】!$Q$3:$U$90,5,)," ")&amp;IF(K74="","",""&amp;CHAR(10)&amp;IFERROR(VLOOKUP($K74,【選択肢】!$Q$3:$U$90,5,)," ")&amp;IF(L74="","",""&amp;CHAR(10)&amp;IFERROR(VLOOKUP($L74,【選択肢】!$Q$3:$U$90,5,)," "))))))))</f>
        <v/>
      </c>
      <c r="P74" s="1311"/>
      <c r="Q74" s="1119"/>
      <c r="R74" s="1119"/>
      <c r="S74" s="167"/>
      <c r="T74" s="167"/>
      <c r="U74" s="167"/>
      <c r="V74" s="167"/>
      <c r="W74" s="167"/>
    </row>
    <row r="75" spans="2:23">
      <c r="B75" s="1115"/>
      <c r="C75" s="1116"/>
      <c r="D75" s="1117"/>
      <c r="E75" s="1117"/>
      <c r="F75" s="482">
        <f t="shared" si="2"/>
        <v>0</v>
      </c>
      <c r="G75" s="1118"/>
      <c r="H75" s="1118"/>
      <c r="I75" s="1118"/>
      <c r="J75" s="1118"/>
      <c r="K75" s="1118"/>
      <c r="L75" s="1118"/>
      <c r="M75" s="1310" t="str">
        <f>IF(G75="","",(IFERROR(VLOOKUP($G75,【選択肢】!$Q$3:$U$90,2,)," ")&amp;IF(H75="","",""&amp;CHAR(10)&amp;IFERROR(VLOOKUP($H75,【選択肢】!$Q$3:$U$90,2,)," ")&amp;IF(I75="","",""&amp;CHAR(10)&amp;IFERROR(VLOOKUP($I75,【選択肢】!$Q$3:$U$90,2,)," ")&amp;IF(J75="","",""&amp;CHAR(10)&amp;IFERROR(VLOOKUP($J75,【選択肢】!$Q$3:$U$90,2,)," ")&amp;IF(K75="","",""&amp;CHAR(10)&amp;IFERROR(VLOOKUP($K75,【選択肢】!$Q$3:$U$90,2,)," ")&amp;IF(L75="","",""&amp;CHAR(10)&amp;IFERROR(VLOOKUP($L75,【選択肢】!$Q$3:$U$90,2,)," "))))))))</f>
        <v/>
      </c>
      <c r="N75" s="1310" t="str">
        <f>IF(G75="","",(IFERROR(VLOOKUP($G75,【選択肢】!$Q$3:$U$90,4,)," ")&amp;IF(H75="","",","&amp;IFERROR(VLOOKUP($H75,【選択肢】!$Q$3:$U$90,4,)," ")&amp;IF(I75="","",","&amp;IFERROR(VLOOKUP($I75,【選択肢】!$Q$3:$U$90,4,)," ")&amp;IF(J75="","",","&amp;IFERROR(VLOOKUP($J75,【選択肢】!$Q$3:$U$90,4,)," ")&amp;IF(K75="","",","&amp;IFERROR(VLOOKUP($K75,【選択肢】!$Q$3:$U$90,4,)," ")&amp;IF(L75="","",","&amp;IFERROR(VLOOKUP($L75,【選択肢】!$Q$3:$U$90,4,)," "))))))))</f>
        <v/>
      </c>
      <c r="O75" s="1310" t="str">
        <f>IF(G75="","",(IFERROR(VLOOKUP($G75,【選択肢】!$Q$3:$U$90,5,)," ")&amp;IF(H75="","",""&amp;CHAR(10)&amp;IFERROR(VLOOKUP($H75,【選択肢】!$Q$3:$U$90,5,)," ")&amp;IF(I75="","",""&amp;CHAR(10)&amp;IFERROR(VLOOKUP($I75,【選択肢】!$Q$3:$U$90,5,)," ")&amp;IF(J75="","",""&amp;CHAR(10)&amp;IFERROR(VLOOKUP($J75,【選択肢】!$Q$3:$U$90,5,)," ")&amp;IF(K75="","",""&amp;CHAR(10)&amp;IFERROR(VLOOKUP($K75,【選択肢】!$Q$3:$U$90,5,)," ")&amp;IF(L75="","",""&amp;CHAR(10)&amp;IFERROR(VLOOKUP($L75,【選択肢】!$Q$3:$U$90,5,)," "))))))))</f>
        <v/>
      </c>
      <c r="P75" s="1311"/>
      <c r="Q75" s="1119"/>
      <c r="R75" s="1119"/>
      <c r="S75" s="167"/>
      <c r="T75" s="167"/>
      <c r="U75" s="167"/>
      <c r="V75" s="167"/>
      <c r="W75" s="167"/>
    </row>
    <row r="76" spans="2:23">
      <c r="B76" s="1115"/>
      <c r="C76" s="1116"/>
      <c r="D76" s="1117"/>
      <c r="E76" s="1117"/>
      <c r="F76" s="482">
        <f t="shared" si="2"/>
        <v>0</v>
      </c>
      <c r="G76" s="1118"/>
      <c r="H76" s="1118"/>
      <c r="I76" s="1118"/>
      <c r="J76" s="1118"/>
      <c r="K76" s="1118"/>
      <c r="L76" s="1118"/>
      <c r="M76" s="1310" t="str">
        <f>IF(G76="","",(IFERROR(VLOOKUP($G76,【選択肢】!$Q$3:$U$90,2,)," ")&amp;IF(H76="","",""&amp;CHAR(10)&amp;IFERROR(VLOOKUP($H76,【選択肢】!$Q$3:$U$90,2,)," ")&amp;IF(I76="","",""&amp;CHAR(10)&amp;IFERROR(VLOOKUP($I76,【選択肢】!$Q$3:$U$90,2,)," ")&amp;IF(J76="","",""&amp;CHAR(10)&amp;IFERROR(VLOOKUP($J76,【選択肢】!$Q$3:$U$90,2,)," ")&amp;IF(K76="","",""&amp;CHAR(10)&amp;IFERROR(VLOOKUP($K76,【選択肢】!$Q$3:$U$90,2,)," ")&amp;IF(L76="","",""&amp;CHAR(10)&amp;IFERROR(VLOOKUP($L76,【選択肢】!$Q$3:$U$90,2,)," "))))))))</f>
        <v/>
      </c>
      <c r="N76" s="1310" t="str">
        <f>IF(G76="","",(IFERROR(VLOOKUP($G76,【選択肢】!$Q$3:$U$90,4,)," ")&amp;IF(H76="","",","&amp;IFERROR(VLOOKUP($H76,【選択肢】!$Q$3:$U$90,4,)," ")&amp;IF(I76="","",","&amp;IFERROR(VLOOKUP($I76,【選択肢】!$Q$3:$U$90,4,)," ")&amp;IF(J76="","",","&amp;IFERROR(VLOOKUP($J76,【選択肢】!$Q$3:$U$90,4,)," ")&amp;IF(K76="","",","&amp;IFERROR(VLOOKUP($K76,【選択肢】!$Q$3:$U$90,4,)," ")&amp;IF(L76="","",","&amp;IFERROR(VLOOKUP($L76,【選択肢】!$Q$3:$U$90,4,)," "))))))))</f>
        <v/>
      </c>
      <c r="O76" s="1310" t="str">
        <f>IF(G76="","",(IFERROR(VLOOKUP($G76,【選択肢】!$Q$3:$U$90,5,)," ")&amp;IF(H76="","",""&amp;CHAR(10)&amp;IFERROR(VLOOKUP($H76,【選択肢】!$Q$3:$U$90,5,)," ")&amp;IF(I76="","",""&amp;CHAR(10)&amp;IFERROR(VLOOKUP($I76,【選択肢】!$Q$3:$U$90,5,)," ")&amp;IF(J76="","",""&amp;CHAR(10)&amp;IFERROR(VLOOKUP($J76,【選択肢】!$Q$3:$U$90,5,)," ")&amp;IF(K76="","",""&amp;CHAR(10)&amp;IFERROR(VLOOKUP($K76,【選択肢】!$Q$3:$U$90,5,)," ")&amp;IF(L76="","",""&amp;CHAR(10)&amp;IFERROR(VLOOKUP($L76,【選択肢】!$Q$3:$U$90,5,)," "))))))))</f>
        <v/>
      </c>
      <c r="P76" s="1311"/>
      <c r="Q76" s="1119"/>
      <c r="R76" s="1119"/>
      <c r="S76" s="167"/>
      <c r="T76" s="167"/>
      <c r="U76" s="167"/>
      <c r="V76" s="167"/>
      <c r="W76" s="167"/>
    </row>
    <row r="77" spans="2:23">
      <c r="B77" s="1115"/>
      <c r="C77" s="1116"/>
      <c r="D77" s="1117"/>
      <c r="E77" s="1117"/>
      <c r="F77" s="482">
        <f t="shared" si="2"/>
        <v>0</v>
      </c>
      <c r="G77" s="1118"/>
      <c r="H77" s="1118"/>
      <c r="I77" s="1118"/>
      <c r="J77" s="1118"/>
      <c r="K77" s="1118"/>
      <c r="L77" s="1118"/>
      <c r="M77" s="1310" t="str">
        <f>IF(G77="","",(IFERROR(VLOOKUP($G77,【選択肢】!$Q$3:$U$90,2,)," ")&amp;IF(H77="","",""&amp;CHAR(10)&amp;IFERROR(VLOOKUP($H77,【選択肢】!$Q$3:$U$90,2,)," ")&amp;IF(I77="","",""&amp;CHAR(10)&amp;IFERROR(VLOOKUP($I77,【選択肢】!$Q$3:$U$90,2,)," ")&amp;IF(J77="","",""&amp;CHAR(10)&amp;IFERROR(VLOOKUP($J77,【選択肢】!$Q$3:$U$90,2,)," ")&amp;IF(K77="","",""&amp;CHAR(10)&amp;IFERROR(VLOOKUP($K77,【選択肢】!$Q$3:$U$90,2,)," ")&amp;IF(L77="","",""&amp;CHAR(10)&amp;IFERROR(VLOOKUP($L77,【選択肢】!$Q$3:$U$90,2,)," "))))))))</f>
        <v/>
      </c>
      <c r="N77" s="1310" t="str">
        <f>IF(G77="","",(IFERROR(VLOOKUP($G77,【選択肢】!$Q$3:$U$90,4,)," ")&amp;IF(H77="","",","&amp;IFERROR(VLOOKUP($H77,【選択肢】!$Q$3:$U$90,4,)," ")&amp;IF(I77="","",","&amp;IFERROR(VLOOKUP($I77,【選択肢】!$Q$3:$U$90,4,)," ")&amp;IF(J77="","",","&amp;IFERROR(VLOOKUP($J77,【選択肢】!$Q$3:$U$90,4,)," ")&amp;IF(K77="","",","&amp;IFERROR(VLOOKUP($K77,【選択肢】!$Q$3:$U$90,4,)," ")&amp;IF(L77="","",","&amp;IFERROR(VLOOKUP($L77,【選択肢】!$Q$3:$U$90,4,)," "))))))))</f>
        <v/>
      </c>
      <c r="O77" s="1310" t="str">
        <f>IF(G77="","",(IFERROR(VLOOKUP($G77,【選択肢】!$Q$3:$U$90,5,)," ")&amp;IF(H77="","",""&amp;CHAR(10)&amp;IFERROR(VLOOKUP($H77,【選択肢】!$Q$3:$U$90,5,)," ")&amp;IF(I77="","",""&amp;CHAR(10)&amp;IFERROR(VLOOKUP($I77,【選択肢】!$Q$3:$U$90,5,)," ")&amp;IF(J77="","",""&amp;CHAR(10)&amp;IFERROR(VLOOKUP($J77,【選択肢】!$Q$3:$U$90,5,)," ")&amp;IF(K77="","",""&amp;CHAR(10)&amp;IFERROR(VLOOKUP($K77,【選択肢】!$Q$3:$U$90,5,)," ")&amp;IF(L77="","",""&amp;CHAR(10)&amp;IFERROR(VLOOKUP($L77,【選択肢】!$Q$3:$U$90,5,)," "))))))))</f>
        <v/>
      </c>
      <c r="P77" s="1311"/>
      <c r="Q77" s="1119"/>
      <c r="R77" s="1119"/>
      <c r="S77" s="167"/>
      <c r="T77" s="167"/>
      <c r="U77" s="167"/>
      <c r="V77" s="167"/>
      <c r="W77" s="167"/>
    </row>
    <row r="78" spans="2:23">
      <c r="B78" s="1115"/>
      <c r="C78" s="1116"/>
      <c r="D78" s="1117"/>
      <c r="E78" s="1117"/>
      <c r="F78" s="482">
        <f t="shared" si="2"/>
        <v>0</v>
      </c>
      <c r="G78" s="1118"/>
      <c r="H78" s="1118"/>
      <c r="I78" s="1118"/>
      <c r="J78" s="1118"/>
      <c r="K78" s="1118"/>
      <c r="L78" s="1118"/>
      <c r="M78" s="1310" t="str">
        <f>IF(G78="","",(IFERROR(VLOOKUP($G78,【選択肢】!$Q$3:$U$90,2,)," ")&amp;IF(H78="","",""&amp;CHAR(10)&amp;IFERROR(VLOOKUP($H78,【選択肢】!$Q$3:$U$90,2,)," ")&amp;IF(I78="","",""&amp;CHAR(10)&amp;IFERROR(VLOOKUP($I78,【選択肢】!$Q$3:$U$90,2,)," ")&amp;IF(J78="","",""&amp;CHAR(10)&amp;IFERROR(VLOOKUP($J78,【選択肢】!$Q$3:$U$90,2,)," ")&amp;IF(K78="","",""&amp;CHAR(10)&amp;IFERROR(VLOOKUP($K78,【選択肢】!$Q$3:$U$90,2,)," ")&amp;IF(L78="","",""&amp;CHAR(10)&amp;IFERROR(VLOOKUP($L78,【選択肢】!$Q$3:$U$90,2,)," "))))))))</f>
        <v/>
      </c>
      <c r="N78" s="1310" t="str">
        <f>IF(G78="","",(IFERROR(VLOOKUP($G78,【選択肢】!$Q$3:$U$90,4,)," ")&amp;IF(H78="","",","&amp;IFERROR(VLOOKUP($H78,【選択肢】!$Q$3:$U$90,4,)," ")&amp;IF(I78="","",","&amp;IFERROR(VLOOKUP($I78,【選択肢】!$Q$3:$U$90,4,)," ")&amp;IF(J78="","",","&amp;IFERROR(VLOOKUP($J78,【選択肢】!$Q$3:$U$90,4,)," ")&amp;IF(K78="","",","&amp;IFERROR(VLOOKUP($K78,【選択肢】!$Q$3:$U$90,4,)," ")&amp;IF(L78="","",","&amp;IFERROR(VLOOKUP($L78,【選択肢】!$Q$3:$U$90,4,)," "))))))))</f>
        <v/>
      </c>
      <c r="O78" s="1310" t="str">
        <f>IF(G78="","",(IFERROR(VLOOKUP($G78,【選択肢】!$Q$3:$U$90,5,)," ")&amp;IF(H78="","",""&amp;CHAR(10)&amp;IFERROR(VLOOKUP($H78,【選択肢】!$Q$3:$U$90,5,)," ")&amp;IF(I78="","",""&amp;CHAR(10)&amp;IFERROR(VLOOKUP($I78,【選択肢】!$Q$3:$U$90,5,)," ")&amp;IF(J78="","",""&amp;CHAR(10)&amp;IFERROR(VLOOKUP($J78,【選択肢】!$Q$3:$U$90,5,)," ")&amp;IF(K78="","",""&amp;CHAR(10)&amp;IFERROR(VLOOKUP($K78,【選択肢】!$Q$3:$U$90,5,)," ")&amp;IF(L78="","",""&amp;CHAR(10)&amp;IFERROR(VLOOKUP($L78,【選択肢】!$Q$3:$U$90,5,)," "))))))))</f>
        <v/>
      </c>
      <c r="P78" s="1311"/>
      <c r="Q78" s="1119"/>
      <c r="R78" s="1119"/>
      <c r="S78" s="167"/>
      <c r="T78" s="167"/>
      <c r="U78" s="167"/>
      <c r="V78" s="167"/>
      <c r="W78" s="167"/>
    </row>
    <row r="79" spans="2:23">
      <c r="B79" s="1115"/>
      <c r="C79" s="1116"/>
      <c r="D79" s="1117"/>
      <c r="E79" s="1117"/>
      <c r="F79" s="482">
        <f t="shared" si="2"/>
        <v>0</v>
      </c>
      <c r="G79" s="1118"/>
      <c r="H79" s="1118"/>
      <c r="I79" s="1118"/>
      <c r="J79" s="1118"/>
      <c r="K79" s="1118"/>
      <c r="L79" s="1118"/>
      <c r="M79" s="1310" t="str">
        <f>IF(G79="","",(IFERROR(VLOOKUP($G79,【選択肢】!$Q$3:$U$90,2,)," ")&amp;IF(H79="","",""&amp;CHAR(10)&amp;IFERROR(VLOOKUP($H79,【選択肢】!$Q$3:$U$90,2,)," ")&amp;IF(I79="","",""&amp;CHAR(10)&amp;IFERROR(VLOOKUP($I79,【選択肢】!$Q$3:$U$90,2,)," ")&amp;IF(J79="","",""&amp;CHAR(10)&amp;IFERROR(VLOOKUP($J79,【選択肢】!$Q$3:$U$90,2,)," ")&amp;IF(K79="","",""&amp;CHAR(10)&amp;IFERROR(VLOOKUP($K79,【選択肢】!$Q$3:$U$90,2,)," ")&amp;IF(L79="","",""&amp;CHAR(10)&amp;IFERROR(VLOOKUP($L79,【選択肢】!$Q$3:$U$90,2,)," "))))))))</f>
        <v/>
      </c>
      <c r="N79" s="1310" t="str">
        <f>IF(G79="","",(IFERROR(VLOOKUP($G79,【選択肢】!$Q$3:$U$90,4,)," ")&amp;IF(H79="","",","&amp;IFERROR(VLOOKUP($H79,【選択肢】!$Q$3:$U$90,4,)," ")&amp;IF(I79="","",","&amp;IFERROR(VLOOKUP($I79,【選択肢】!$Q$3:$U$90,4,)," ")&amp;IF(J79="","",","&amp;IFERROR(VLOOKUP($J79,【選択肢】!$Q$3:$U$90,4,)," ")&amp;IF(K79="","",","&amp;IFERROR(VLOOKUP($K79,【選択肢】!$Q$3:$U$90,4,)," ")&amp;IF(L79="","",","&amp;IFERROR(VLOOKUP($L79,【選択肢】!$Q$3:$U$90,4,)," "))))))))</f>
        <v/>
      </c>
      <c r="O79" s="1310" t="str">
        <f>IF(G79="","",(IFERROR(VLOOKUP($G79,【選択肢】!$Q$3:$U$90,5,)," ")&amp;IF(H79="","",""&amp;CHAR(10)&amp;IFERROR(VLOOKUP($H79,【選択肢】!$Q$3:$U$90,5,)," ")&amp;IF(I79="","",""&amp;CHAR(10)&amp;IFERROR(VLOOKUP($I79,【選択肢】!$Q$3:$U$90,5,)," ")&amp;IF(J79="","",""&amp;CHAR(10)&amp;IFERROR(VLOOKUP($J79,【選択肢】!$Q$3:$U$90,5,)," ")&amp;IF(K79="","",""&amp;CHAR(10)&amp;IFERROR(VLOOKUP($K79,【選択肢】!$Q$3:$U$90,5,)," ")&amp;IF(L79="","",""&amp;CHAR(10)&amp;IFERROR(VLOOKUP($L79,【選択肢】!$Q$3:$U$90,5,)," "))))))))</f>
        <v/>
      </c>
      <c r="P79" s="1311"/>
      <c r="Q79" s="1119"/>
      <c r="R79" s="1119"/>
      <c r="S79" s="167"/>
      <c r="T79" s="167"/>
      <c r="U79" s="167"/>
      <c r="V79" s="167"/>
      <c r="W79" s="167"/>
    </row>
    <row r="80" spans="2:23">
      <c r="B80" s="1115"/>
      <c r="C80" s="1116"/>
      <c r="D80" s="1117"/>
      <c r="E80" s="1117"/>
      <c r="F80" s="482">
        <f t="shared" si="2"/>
        <v>0</v>
      </c>
      <c r="G80" s="1118"/>
      <c r="H80" s="1118"/>
      <c r="I80" s="1118"/>
      <c r="J80" s="1118"/>
      <c r="K80" s="1118"/>
      <c r="L80" s="1118"/>
      <c r="M80" s="1310" t="str">
        <f>IF(G80="","",(IFERROR(VLOOKUP($G80,【選択肢】!$Q$3:$U$90,2,)," ")&amp;IF(H80="","",""&amp;CHAR(10)&amp;IFERROR(VLOOKUP($H80,【選択肢】!$Q$3:$U$90,2,)," ")&amp;IF(I80="","",""&amp;CHAR(10)&amp;IFERROR(VLOOKUP($I80,【選択肢】!$Q$3:$U$90,2,)," ")&amp;IF(J80="","",""&amp;CHAR(10)&amp;IFERROR(VLOOKUP($J80,【選択肢】!$Q$3:$U$90,2,)," ")&amp;IF(K80="","",""&amp;CHAR(10)&amp;IFERROR(VLOOKUP($K80,【選択肢】!$Q$3:$U$90,2,)," ")&amp;IF(L80="","",""&amp;CHAR(10)&amp;IFERROR(VLOOKUP($L80,【選択肢】!$Q$3:$U$90,2,)," "))))))))</f>
        <v/>
      </c>
      <c r="N80" s="1310" t="str">
        <f>IF(G80="","",(IFERROR(VLOOKUP($G80,【選択肢】!$Q$3:$U$90,4,)," ")&amp;IF(H80="","",","&amp;IFERROR(VLOOKUP($H80,【選択肢】!$Q$3:$U$90,4,)," ")&amp;IF(I80="","",","&amp;IFERROR(VLOOKUP($I80,【選択肢】!$Q$3:$U$90,4,)," ")&amp;IF(J80="","",","&amp;IFERROR(VLOOKUP($J80,【選択肢】!$Q$3:$U$90,4,)," ")&amp;IF(K80="","",","&amp;IFERROR(VLOOKUP($K80,【選択肢】!$Q$3:$U$90,4,)," ")&amp;IF(L80="","",","&amp;IFERROR(VLOOKUP($L80,【選択肢】!$Q$3:$U$90,4,)," "))))))))</f>
        <v/>
      </c>
      <c r="O80" s="1310" t="str">
        <f>IF(G80="","",(IFERROR(VLOOKUP($G80,【選択肢】!$Q$3:$U$90,5,)," ")&amp;IF(H80="","",""&amp;CHAR(10)&amp;IFERROR(VLOOKUP($H80,【選択肢】!$Q$3:$U$90,5,)," ")&amp;IF(I80="","",""&amp;CHAR(10)&amp;IFERROR(VLOOKUP($I80,【選択肢】!$Q$3:$U$90,5,)," ")&amp;IF(J80="","",""&amp;CHAR(10)&amp;IFERROR(VLOOKUP($J80,【選択肢】!$Q$3:$U$90,5,)," ")&amp;IF(K80="","",""&amp;CHAR(10)&amp;IFERROR(VLOOKUP($K80,【選択肢】!$Q$3:$U$90,5,)," ")&amp;IF(L80="","",""&amp;CHAR(10)&amp;IFERROR(VLOOKUP($L80,【選択肢】!$Q$3:$U$90,5,)," "))))))))</f>
        <v/>
      </c>
      <c r="P80" s="1311"/>
      <c r="Q80" s="1119"/>
      <c r="R80" s="1119"/>
      <c r="S80" s="167"/>
      <c r="T80" s="167"/>
      <c r="U80" s="167"/>
      <c r="V80" s="167"/>
      <c r="W80" s="167"/>
    </row>
    <row r="81" spans="2:23">
      <c r="B81" s="1115"/>
      <c r="C81" s="1116"/>
      <c r="D81" s="1117"/>
      <c r="E81" s="1117"/>
      <c r="F81" s="482">
        <f t="shared" si="2"/>
        <v>0</v>
      </c>
      <c r="G81" s="1118"/>
      <c r="H81" s="1118"/>
      <c r="I81" s="1118"/>
      <c r="J81" s="1118"/>
      <c r="K81" s="1118"/>
      <c r="L81" s="1118"/>
      <c r="M81" s="1310" t="str">
        <f>IF(G81="","",(IFERROR(VLOOKUP($G81,【選択肢】!$Q$3:$U$90,2,)," ")&amp;IF(H81="","",""&amp;CHAR(10)&amp;IFERROR(VLOOKUP($H81,【選択肢】!$Q$3:$U$90,2,)," ")&amp;IF(I81="","",""&amp;CHAR(10)&amp;IFERROR(VLOOKUP($I81,【選択肢】!$Q$3:$U$90,2,)," ")&amp;IF(J81="","",""&amp;CHAR(10)&amp;IFERROR(VLOOKUP($J81,【選択肢】!$Q$3:$U$90,2,)," ")&amp;IF(K81="","",""&amp;CHAR(10)&amp;IFERROR(VLOOKUP($K81,【選択肢】!$Q$3:$U$90,2,)," ")&amp;IF(L81="","",""&amp;CHAR(10)&amp;IFERROR(VLOOKUP($L81,【選択肢】!$Q$3:$U$90,2,)," "))))))))</f>
        <v/>
      </c>
      <c r="N81" s="1310" t="str">
        <f>IF(G81="","",(IFERROR(VLOOKUP($G81,【選択肢】!$Q$3:$U$90,4,)," ")&amp;IF(H81="","",","&amp;IFERROR(VLOOKUP($H81,【選択肢】!$Q$3:$U$90,4,)," ")&amp;IF(I81="","",","&amp;IFERROR(VLOOKUP($I81,【選択肢】!$Q$3:$U$90,4,)," ")&amp;IF(J81="","",","&amp;IFERROR(VLOOKUP($J81,【選択肢】!$Q$3:$U$90,4,)," ")&amp;IF(K81="","",","&amp;IFERROR(VLOOKUP($K81,【選択肢】!$Q$3:$U$90,4,)," ")&amp;IF(L81="","",","&amp;IFERROR(VLOOKUP($L81,【選択肢】!$Q$3:$U$90,4,)," "))))))))</f>
        <v/>
      </c>
      <c r="O81" s="1310" t="str">
        <f>IF(G81="","",(IFERROR(VLOOKUP($G81,【選択肢】!$Q$3:$U$90,5,)," ")&amp;IF(H81="","",""&amp;CHAR(10)&amp;IFERROR(VLOOKUP($H81,【選択肢】!$Q$3:$U$90,5,)," ")&amp;IF(I81="","",""&amp;CHAR(10)&amp;IFERROR(VLOOKUP($I81,【選択肢】!$Q$3:$U$90,5,)," ")&amp;IF(J81="","",""&amp;CHAR(10)&amp;IFERROR(VLOOKUP($J81,【選択肢】!$Q$3:$U$90,5,)," ")&amp;IF(K81="","",""&amp;CHAR(10)&amp;IFERROR(VLOOKUP($K81,【選択肢】!$Q$3:$U$90,5,)," ")&amp;IF(L81="","",""&amp;CHAR(10)&amp;IFERROR(VLOOKUP($L81,【選択肢】!$Q$3:$U$90,5,)," "))))))))</f>
        <v/>
      </c>
      <c r="P81" s="1311"/>
      <c r="Q81" s="1119"/>
      <c r="R81" s="1119"/>
      <c r="S81" s="167"/>
      <c r="T81" s="167"/>
      <c r="U81" s="167"/>
      <c r="V81" s="167"/>
      <c r="W81" s="167"/>
    </row>
    <row r="82" spans="2:23">
      <c r="B82" s="1115"/>
      <c r="C82" s="1116"/>
      <c r="D82" s="1117"/>
      <c r="E82" s="1117"/>
      <c r="F82" s="482">
        <f t="shared" si="2"/>
        <v>0</v>
      </c>
      <c r="G82" s="1118"/>
      <c r="H82" s="1118"/>
      <c r="I82" s="1118"/>
      <c r="J82" s="1118"/>
      <c r="K82" s="1118"/>
      <c r="L82" s="1118"/>
      <c r="M82" s="1310" t="str">
        <f>IF(G82="","",(IFERROR(VLOOKUP($G82,【選択肢】!$Q$3:$U$90,2,)," ")&amp;IF(H82="","",""&amp;CHAR(10)&amp;IFERROR(VLOOKUP($H82,【選択肢】!$Q$3:$U$90,2,)," ")&amp;IF(I82="","",""&amp;CHAR(10)&amp;IFERROR(VLOOKUP($I82,【選択肢】!$Q$3:$U$90,2,)," ")&amp;IF(J82="","",""&amp;CHAR(10)&amp;IFERROR(VLOOKUP($J82,【選択肢】!$Q$3:$U$90,2,)," ")&amp;IF(K82="","",""&amp;CHAR(10)&amp;IFERROR(VLOOKUP($K82,【選択肢】!$Q$3:$U$90,2,)," ")&amp;IF(L82="","",""&amp;CHAR(10)&amp;IFERROR(VLOOKUP($L82,【選択肢】!$Q$3:$U$90,2,)," "))))))))</f>
        <v/>
      </c>
      <c r="N82" s="1310" t="str">
        <f>IF(G82="","",(IFERROR(VLOOKUP($G82,【選択肢】!$Q$3:$U$90,4,)," ")&amp;IF(H82="","",","&amp;IFERROR(VLOOKUP($H82,【選択肢】!$Q$3:$U$90,4,)," ")&amp;IF(I82="","",","&amp;IFERROR(VLOOKUP($I82,【選択肢】!$Q$3:$U$90,4,)," ")&amp;IF(J82="","",","&amp;IFERROR(VLOOKUP($J82,【選択肢】!$Q$3:$U$90,4,)," ")&amp;IF(K82="","",","&amp;IFERROR(VLOOKUP($K82,【選択肢】!$Q$3:$U$90,4,)," ")&amp;IF(L82="","",","&amp;IFERROR(VLOOKUP($L82,【選択肢】!$Q$3:$U$90,4,)," "))))))))</f>
        <v/>
      </c>
      <c r="O82" s="1310" t="str">
        <f>IF(G82="","",(IFERROR(VLOOKUP($G82,【選択肢】!$Q$3:$U$90,5,)," ")&amp;IF(H82="","",""&amp;CHAR(10)&amp;IFERROR(VLOOKUP($H82,【選択肢】!$Q$3:$U$90,5,)," ")&amp;IF(I82="","",""&amp;CHAR(10)&amp;IFERROR(VLOOKUP($I82,【選択肢】!$Q$3:$U$90,5,)," ")&amp;IF(J82="","",""&amp;CHAR(10)&amp;IFERROR(VLOOKUP($J82,【選択肢】!$Q$3:$U$90,5,)," ")&amp;IF(K82="","",""&amp;CHAR(10)&amp;IFERROR(VLOOKUP($K82,【選択肢】!$Q$3:$U$90,5,)," ")&amp;IF(L82="","",""&amp;CHAR(10)&amp;IFERROR(VLOOKUP($L82,【選択肢】!$Q$3:$U$90,5,)," "))))))))</f>
        <v/>
      </c>
      <c r="P82" s="1311"/>
      <c r="Q82" s="1119"/>
      <c r="R82" s="1119"/>
      <c r="S82" s="167"/>
      <c r="T82" s="167"/>
      <c r="U82" s="167"/>
      <c r="V82" s="167"/>
      <c r="W82" s="167"/>
    </row>
    <row r="83" spans="2:23">
      <c r="B83" s="1115"/>
      <c r="C83" s="1116"/>
      <c r="D83" s="1117"/>
      <c r="E83" s="1117"/>
      <c r="F83" s="482">
        <f t="shared" si="2"/>
        <v>0</v>
      </c>
      <c r="G83" s="1118"/>
      <c r="H83" s="1118"/>
      <c r="I83" s="1118"/>
      <c r="J83" s="1118"/>
      <c r="K83" s="1118"/>
      <c r="L83" s="1118"/>
      <c r="M83" s="1310" t="str">
        <f>IF(G83="","",(IFERROR(VLOOKUP($G83,【選択肢】!$Q$3:$U$90,2,)," ")&amp;IF(H83="","",""&amp;CHAR(10)&amp;IFERROR(VLOOKUP($H83,【選択肢】!$Q$3:$U$90,2,)," ")&amp;IF(I83="","",""&amp;CHAR(10)&amp;IFERROR(VLOOKUP($I83,【選択肢】!$Q$3:$U$90,2,)," ")&amp;IF(J83="","",""&amp;CHAR(10)&amp;IFERROR(VLOOKUP($J83,【選択肢】!$Q$3:$U$90,2,)," ")&amp;IF(K83="","",""&amp;CHAR(10)&amp;IFERROR(VLOOKUP($K83,【選択肢】!$Q$3:$U$90,2,)," ")&amp;IF(L83="","",""&amp;CHAR(10)&amp;IFERROR(VLOOKUP($L83,【選択肢】!$Q$3:$U$90,2,)," "))))))))</f>
        <v/>
      </c>
      <c r="N83" s="1310" t="str">
        <f>IF(G83="","",(IFERROR(VLOOKUP($G83,【選択肢】!$Q$3:$U$90,4,)," ")&amp;IF(H83="","",","&amp;IFERROR(VLOOKUP($H83,【選択肢】!$Q$3:$U$90,4,)," ")&amp;IF(I83="","",","&amp;IFERROR(VLOOKUP($I83,【選択肢】!$Q$3:$U$90,4,)," ")&amp;IF(J83="","",","&amp;IFERROR(VLOOKUP($J83,【選択肢】!$Q$3:$U$90,4,)," ")&amp;IF(K83="","",","&amp;IFERROR(VLOOKUP($K83,【選択肢】!$Q$3:$U$90,4,)," ")&amp;IF(L83="","",","&amp;IFERROR(VLOOKUP($L83,【選択肢】!$Q$3:$U$90,4,)," "))))))))</f>
        <v/>
      </c>
      <c r="O83" s="1310" t="str">
        <f>IF(G83="","",(IFERROR(VLOOKUP($G83,【選択肢】!$Q$3:$U$90,5,)," ")&amp;IF(H83="","",""&amp;CHAR(10)&amp;IFERROR(VLOOKUP($H83,【選択肢】!$Q$3:$U$90,5,)," ")&amp;IF(I83="","",""&amp;CHAR(10)&amp;IFERROR(VLOOKUP($I83,【選択肢】!$Q$3:$U$90,5,)," ")&amp;IF(J83="","",""&amp;CHAR(10)&amp;IFERROR(VLOOKUP($J83,【選択肢】!$Q$3:$U$90,5,)," ")&amp;IF(K83="","",""&amp;CHAR(10)&amp;IFERROR(VLOOKUP($K83,【選択肢】!$Q$3:$U$90,5,)," ")&amp;IF(L83="","",""&amp;CHAR(10)&amp;IFERROR(VLOOKUP($L83,【選択肢】!$Q$3:$U$90,5,)," "))))))))</f>
        <v/>
      </c>
      <c r="P83" s="1311"/>
      <c r="Q83" s="1119"/>
      <c r="R83" s="1119"/>
      <c r="S83" s="167"/>
      <c r="T83" s="167"/>
      <c r="U83" s="167"/>
      <c r="V83" s="167"/>
      <c r="W83" s="167"/>
    </row>
    <row r="84" spans="2:23">
      <c r="B84" s="1115"/>
      <c r="C84" s="1116"/>
      <c r="D84" s="1117"/>
      <c r="E84" s="1117"/>
      <c r="F84" s="482">
        <f t="shared" si="2"/>
        <v>0</v>
      </c>
      <c r="G84" s="1118"/>
      <c r="H84" s="1118"/>
      <c r="I84" s="1118"/>
      <c r="J84" s="1118"/>
      <c r="K84" s="1118"/>
      <c r="L84" s="1118"/>
      <c r="M84" s="1310" t="str">
        <f>IF(G84="","",(IFERROR(VLOOKUP($G84,【選択肢】!$Q$3:$U$90,2,)," ")&amp;IF(H84="","",""&amp;CHAR(10)&amp;IFERROR(VLOOKUP($H84,【選択肢】!$Q$3:$U$90,2,)," ")&amp;IF(I84="","",""&amp;CHAR(10)&amp;IFERROR(VLOOKUP($I84,【選択肢】!$Q$3:$U$90,2,)," ")&amp;IF(J84="","",""&amp;CHAR(10)&amp;IFERROR(VLOOKUP($J84,【選択肢】!$Q$3:$U$90,2,)," ")&amp;IF(K84="","",""&amp;CHAR(10)&amp;IFERROR(VLOOKUP($K84,【選択肢】!$Q$3:$U$90,2,)," ")&amp;IF(L84="","",""&amp;CHAR(10)&amp;IFERROR(VLOOKUP($L84,【選択肢】!$Q$3:$U$90,2,)," "))))))))</f>
        <v/>
      </c>
      <c r="N84" s="1310" t="str">
        <f>IF(G84="","",(IFERROR(VLOOKUP($G84,【選択肢】!$Q$3:$U$90,4,)," ")&amp;IF(H84="","",","&amp;IFERROR(VLOOKUP($H84,【選択肢】!$Q$3:$U$90,4,)," ")&amp;IF(I84="","",","&amp;IFERROR(VLOOKUP($I84,【選択肢】!$Q$3:$U$90,4,)," ")&amp;IF(J84="","",","&amp;IFERROR(VLOOKUP($J84,【選択肢】!$Q$3:$U$90,4,)," ")&amp;IF(K84="","",","&amp;IFERROR(VLOOKUP($K84,【選択肢】!$Q$3:$U$90,4,)," ")&amp;IF(L84="","",","&amp;IFERROR(VLOOKUP($L84,【選択肢】!$Q$3:$U$90,4,)," "))))))))</f>
        <v/>
      </c>
      <c r="O84" s="1310" t="str">
        <f>IF(G84="","",(IFERROR(VLOOKUP($G84,【選択肢】!$Q$3:$U$90,5,)," ")&amp;IF(H84="","",""&amp;CHAR(10)&amp;IFERROR(VLOOKUP($H84,【選択肢】!$Q$3:$U$90,5,)," ")&amp;IF(I84="","",""&amp;CHAR(10)&amp;IFERROR(VLOOKUP($I84,【選択肢】!$Q$3:$U$90,5,)," ")&amp;IF(J84="","",""&amp;CHAR(10)&amp;IFERROR(VLOOKUP($J84,【選択肢】!$Q$3:$U$90,5,)," ")&amp;IF(K84="","",""&amp;CHAR(10)&amp;IFERROR(VLOOKUP($K84,【選択肢】!$Q$3:$U$90,5,)," ")&amp;IF(L84="","",""&amp;CHAR(10)&amp;IFERROR(VLOOKUP($L84,【選択肢】!$Q$3:$U$90,5,)," "))))))))</f>
        <v/>
      </c>
      <c r="P84" s="1311"/>
      <c r="Q84" s="1119"/>
      <c r="R84" s="1119"/>
      <c r="S84" s="167"/>
      <c r="T84" s="167"/>
      <c r="U84" s="167"/>
      <c r="V84" s="167"/>
      <c r="W84" s="167"/>
    </row>
    <row r="85" spans="2:23">
      <c r="B85" s="1115"/>
      <c r="C85" s="1116"/>
      <c r="D85" s="1117"/>
      <c r="E85" s="1117"/>
      <c r="F85" s="482">
        <f t="shared" si="2"/>
        <v>0</v>
      </c>
      <c r="G85" s="1118"/>
      <c r="H85" s="1118"/>
      <c r="I85" s="1118"/>
      <c r="J85" s="1118"/>
      <c r="K85" s="1118"/>
      <c r="L85" s="1118"/>
      <c r="M85" s="1310" t="str">
        <f>IF(G85="","",(IFERROR(VLOOKUP($G85,【選択肢】!$Q$3:$U$90,2,)," ")&amp;IF(H85="","",""&amp;CHAR(10)&amp;IFERROR(VLOOKUP($H85,【選択肢】!$Q$3:$U$90,2,)," ")&amp;IF(I85="","",""&amp;CHAR(10)&amp;IFERROR(VLOOKUP($I85,【選択肢】!$Q$3:$U$90,2,)," ")&amp;IF(J85="","",""&amp;CHAR(10)&amp;IFERROR(VLOOKUP($J85,【選択肢】!$Q$3:$U$90,2,)," ")&amp;IF(K85="","",""&amp;CHAR(10)&amp;IFERROR(VLOOKUP($K85,【選択肢】!$Q$3:$U$90,2,)," ")&amp;IF(L85="","",""&amp;CHAR(10)&amp;IFERROR(VLOOKUP($L85,【選択肢】!$Q$3:$U$90,2,)," "))))))))</f>
        <v/>
      </c>
      <c r="N85" s="1310" t="str">
        <f>IF(G85="","",(IFERROR(VLOOKUP($G85,【選択肢】!$Q$3:$U$90,4,)," ")&amp;IF(H85="","",","&amp;IFERROR(VLOOKUP($H85,【選択肢】!$Q$3:$U$90,4,)," ")&amp;IF(I85="","",","&amp;IFERROR(VLOOKUP($I85,【選択肢】!$Q$3:$U$90,4,)," ")&amp;IF(J85="","",","&amp;IFERROR(VLOOKUP($J85,【選択肢】!$Q$3:$U$90,4,)," ")&amp;IF(K85="","",","&amp;IFERROR(VLOOKUP($K85,【選択肢】!$Q$3:$U$90,4,)," ")&amp;IF(L85="","",","&amp;IFERROR(VLOOKUP($L85,【選択肢】!$Q$3:$U$90,4,)," "))))))))</f>
        <v/>
      </c>
      <c r="O85" s="1310" t="str">
        <f>IF(G85="","",(IFERROR(VLOOKUP($G85,【選択肢】!$Q$3:$U$90,5,)," ")&amp;IF(H85="","",""&amp;CHAR(10)&amp;IFERROR(VLOOKUP($H85,【選択肢】!$Q$3:$U$90,5,)," ")&amp;IF(I85="","",""&amp;CHAR(10)&amp;IFERROR(VLOOKUP($I85,【選択肢】!$Q$3:$U$90,5,)," ")&amp;IF(J85="","",""&amp;CHAR(10)&amp;IFERROR(VLOOKUP($J85,【選択肢】!$Q$3:$U$90,5,)," ")&amp;IF(K85="","",""&amp;CHAR(10)&amp;IFERROR(VLOOKUP($K85,【選択肢】!$Q$3:$U$90,5,)," ")&amp;IF(L85="","",""&amp;CHAR(10)&amp;IFERROR(VLOOKUP($L85,【選択肢】!$Q$3:$U$90,5,)," "))))))))</f>
        <v/>
      </c>
      <c r="P85" s="1311"/>
      <c r="Q85" s="1119"/>
      <c r="R85" s="1119"/>
      <c r="S85" s="167"/>
      <c r="T85" s="167"/>
      <c r="U85" s="167"/>
      <c r="V85" s="167"/>
      <c r="W85" s="167"/>
    </row>
    <row r="86" spans="2:23">
      <c r="B86" s="1115"/>
      <c r="C86" s="1116"/>
      <c r="D86" s="1117"/>
      <c r="E86" s="1117"/>
      <c r="F86" s="482">
        <f t="shared" si="2"/>
        <v>0</v>
      </c>
      <c r="G86" s="1118"/>
      <c r="H86" s="1118"/>
      <c r="I86" s="1118"/>
      <c r="J86" s="1118"/>
      <c r="K86" s="1118"/>
      <c r="L86" s="1118"/>
      <c r="M86" s="1310" t="str">
        <f>IF(G86="","",(IFERROR(VLOOKUP($G86,【選択肢】!$Q$3:$U$90,2,)," ")&amp;IF(H86="","",""&amp;CHAR(10)&amp;IFERROR(VLOOKUP($H86,【選択肢】!$Q$3:$U$90,2,)," ")&amp;IF(I86="","",""&amp;CHAR(10)&amp;IFERROR(VLOOKUP($I86,【選択肢】!$Q$3:$U$90,2,)," ")&amp;IF(J86="","",""&amp;CHAR(10)&amp;IFERROR(VLOOKUP($J86,【選択肢】!$Q$3:$U$90,2,)," ")&amp;IF(K86="","",""&amp;CHAR(10)&amp;IFERROR(VLOOKUP($K86,【選択肢】!$Q$3:$U$90,2,)," ")&amp;IF(L86="","",""&amp;CHAR(10)&amp;IFERROR(VLOOKUP($L86,【選択肢】!$Q$3:$U$90,2,)," "))))))))</f>
        <v/>
      </c>
      <c r="N86" s="1310" t="str">
        <f>IF(G86="","",(IFERROR(VLOOKUP($G86,【選択肢】!$Q$3:$U$90,4,)," ")&amp;IF(H86="","",","&amp;IFERROR(VLOOKUP($H86,【選択肢】!$Q$3:$U$90,4,)," ")&amp;IF(I86="","",","&amp;IFERROR(VLOOKUP($I86,【選択肢】!$Q$3:$U$90,4,)," ")&amp;IF(J86="","",","&amp;IFERROR(VLOOKUP($J86,【選択肢】!$Q$3:$U$90,4,)," ")&amp;IF(K86="","",","&amp;IFERROR(VLOOKUP($K86,【選択肢】!$Q$3:$U$90,4,)," ")&amp;IF(L86="","",","&amp;IFERROR(VLOOKUP($L86,【選択肢】!$Q$3:$U$90,4,)," "))))))))</f>
        <v/>
      </c>
      <c r="O86" s="1310" t="str">
        <f>IF(G86="","",(IFERROR(VLOOKUP($G86,【選択肢】!$Q$3:$U$90,5,)," ")&amp;IF(H86="","",""&amp;CHAR(10)&amp;IFERROR(VLOOKUP($H86,【選択肢】!$Q$3:$U$90,5,)," ")&amp;IF(I86="","",""&amp;CHAR(10)&amp;IFERROR(VLOOKUP($I86,【選択肢】!$Q$3:$U$90,5,)," ")&amp;IF(J86="","",""&amp;CHAR(10)&amp;IFERROR(VLOOKUP($J86,【選択肢】!$Q$3:$U$90,5,)," ")&amp;IF(K86="","",""&amp;CHAR(10)&amp;IFERROR(VLOOKUP($K86,【選択肢】!$Q$3:$U$90,5,)," ")&amp;IF(L86="","",""&amp;CHAR(10)&amp;IFERROR(VLOOKUP($L86,【選択肢】!$Q$3:$U$90,5,)," "))))))))</f>
        <v/>
      </c>
      <c r="P86" s="1311"/>
      <c r="Q86" s="1119"/>
      <c r="R86" s="1119"/>
      <c r="S86" s="167"/>
      <c r="T86" s="167"/>
      <c r="U86" s="167"/>
      <c r="V86" s="167"/>
      <c r="W86" s="167"/>
    </row>
    <row r="87" spans="2:23">
      <c r="B87" s="1115"/>
      <c r="C87" s="1116"/>
      <c r="D87" s="1117"/>
      <c r="E87" s="1117"/>
      <c r="F87" s="482">
        <f t="shared" si="2"/>
        <v>0</v>
      </c>
      <c r="G87" s="1118"/>
      <c r="H87" s="1118"/>
      <c r="I87" s="1118"/>
      <c r="J87" s="1118"/>
      <c r="K87" s="1118"/>
      <c r="L87" s="1118"/>
      <c r="M87" s="1310" t="str">
        <f>IF(G87="","",(IFERROR(VLOOKUP($G87,【選択肢】!$Q$3:$U$90,2,)," ")&amp;IF(H87="","",""&amp;CHAR(10)&amp;IFERROR(VLOOKUP($H87,【選択肢】!$Q$3:$U$90,2,)," ")&amp;IF(I87="","",""&amp;CHAR(10)&amp;IFERROR(VLOOKUP($I87,【選択肢】!$Q$3:$U$90,2,)," ")&amp;IF(J87="","",""&amp;CHAR(10)&amp;IFERROR(VLOOKUP($J87,【選択肢】!$Q$3:$U$90,2,)," ")&amp;IF(K87="","",""&amp;CHAR(10)&amp;IFERROR(VLOOKUP($K87,【選択肢】!$Q$3:$U$90,2,)," ")&amp;IF(L87="","",""&amp;CHAR(10)&amp;IFERROR(VLOOKUP($L87,【選択肢】!$Q$3:$U$90,2,)," "))))))))</f>
        <v/>
      </c>
      <c r="N87" s="1310" t="str">
        <f>IF(G87="","",(IFERROR(VLOOKUP($G87,【選択肢】!$Q$3:$U$90,4,)," ")&amp;IF(H87="","",","&amp;IFERROR(VLOOKUP($H87,【選択肢】!$Q$3:$U$90,4,)," ")&amp;IF(I87="","",","&amp;IFERROR(VLOOKUP($I87,【選択肢】!$Q$3:$U$90,4,)," ")&amp;IF(J87="","",","&amp;IFERROR(VLOOKUP($J87,【選択肢】!$Q$3:$U$90,4,)," ")&amp;IF(K87="","",","&amp;IFERROR(VLOOKUP($K87,【選択肢】!$Q$3:$U$90,4,)," ")&amp;IF(L87="","",","&amp;IFERROR(VLOOKUP($L87,【選択肢】!$Q$3:$U$90,4,)," "))))))))</f>
        <v/>
      </c>
      <c r="O87" s="1310" t="str">
        <f>IF(G87="","",(IFERROR(VLOOKUP($G87,【選択肢】!$Q$3:$U$90,5,)," ")&amp;IF(H87="","",""&amp;CHAR(10)&amp;IFERROR(VLOOKUP($H87,【選択肢】!$Q$3:$U$90,5,)," ")&amp;IF(I87="","",""&amp;CHAR(10)&amp;IFERROR(VLOOKUP($I87,【選択肢】!$Q$3:$U$90,5,)," ")&amp;IF(J87="","",""&amp;CHAR(10)&amp;IFERROR(VLOOKUP($J87,【選択肢】!$Q$3:$U$90,5,)," ")&amp;IF(K87="","",""&amp;CHAR(10)&amp;IFERROR(VLOOKUP($K87,【選択肢】!$Q$3:$U$90,5,)," ")&amp;IF(L87="","",""&amp;CHAR(10)&amp;IFERROR(VLOOKUP($L87,【選択肢】!$Q$3:$U$90,5,)," "))))))))</f>
        <v/>
      </c>
      <c r="P87" s="1311"/>
      <c r="Q87" s="1119"/>
      <c r="R87" s="1119"/>
      <c r="S87" s="167"/>
      <c r="T87" s="167"/>
      <c r="U87" s="167"/>
      <c r="V87" s="167"/>
      <c r="W87" s="167"/>
    </row>
    <row r="88" spans="2:23">
      <c r="B88" s="1115"/>
      <c r="C88" s="1116"/>
      <c r="D88" s="1117"/>
      <c r="E88" s="1117"/>
      <c r="F88" s="482">
        <f t="shared" si="2"/>
        <v>0</v>
      </c>
      <c r="G88" s="1118"/>
      <c r="H88" s="1118"/>
      <c r="I88" s="1118"/>
      <c r="J88" s="1118"/>
      <c r="K88" s="1118"/>
      <c r="L88" s="1118"/>
      <c r="M88" s="1310" t="str">
        <f>IF(G88="","",(IFERROR(VLOOKUP($G88,【選択肢】!$Q$3:$U$90,2,)," ")&amp;IF(H88="","",""&amp;CHAR(10)&amp;IFERROR(VLOOKUP($H88,【選択肢】!$Q$3:$U$90,2,)," ")&amp;IF(I88="","",""&amp;CHAR(10)&amp;IFERROR(VLOOKUP($I88,【選択肢】!$Q$3:$U$90,2,)," ")&amp;IF(J88="","",""&amp;CHAR(10)&amp;IFERROR(VLOOKUP($J88,【選択肢】!$Q$3:$U$90,2,)," ")&amp;IF(K88="","",""&amp;CHAR(10)&amp;IFERROR(VLOOKUP($K88,【選択肢】!$Q$3:$U$90,2,)," ")&amp;IF(L88="","",""&amp;CHAR(10)&amp;IFERROR(VLOOKUP($L88,【選択肢】!$Q$3:$U$90,2,)," "))))))))</f>
        <v/>
      </c>
      <c r="N88" s="1310" t="str">
        <f>IF(G88="","",(IFERROR(VLOOKUP($G88,【選択肢】!$Q$3:$U$90,4,)," ")&amp;IF(H88="","",","&amp;IFERROR(VLOOKUP($H88,【選択肢】!$Q$3:$U$90,4,)," ")&amp;IF(I88="","",","&amp;IFERROR(VLOOKUP($I88,【選択肢】!$Q$3:$U$90,4,)," ")&amp;IF(J88="","",","&amp;IFERROR(VLOOKUP($J88,【選択肢】!$Q$3:$U$90,4,)," ")&amp;IF(K88="","",","&amp;IFERROR(VLOOKUP($K88,【選択肢】!$Q$3:$U$90,4,)," ")&amp;IF(L88="","",","&amp;IFERROR(VLOOKUP($L88,【選択肢】!$Q$3:$U$90,4,)," "))))))))</f>
        <v/>
      </c>
      <c r="O88" s="1310" t="str">
        <f>IF(G88="","",(IFERROR(VLOOKUP($G88,【選択肢】!$Q$3:$U$90,5,)," ")&amp;IF(H88="","",""&amp;CHAR(10)&amp;IFERROR(VLOOKUP($H88,【選択肢】!$Q$3:$U$90,5,)," ")&amp;IF(I88="","",""&amp;CHAR(10)&amp;IFERROR(VLOOKUP($I88,【選択肢】!$Q$3:$U$90,5,)," ")&amp;IF(J88="","",""&amp;CHAR(10)&amp;IFERROR(VLOOKUP($J88,【選択肢】!$Q$3:$U$90,5,)," ")&amp;IF(K88="","",""&amp;CHAR(10)&amp;IFERROR(VLOOKUP($K88,【選択肢】!$Q$3:$U$90,5,)," ")&amp;IF(L88="","",""&amp;CHAR(10)&amp;IFERROR(VLOOKUP($L88,【選択肢】!$Q$3:$U$90,5,)," "))))))))</f>
        <v/>
      </c>
      <c r="P88" s="1311"/>
      <c r="Q88" s="1119"/>
      <c r="R88" s="1119"/>
      <c r="S88" s="167"/>
      <c r="T88" s="167"/>
      <c r="U88" s="167"/>
      <c r="V88" s="167"/>
      <c r="W88" s="167"/>
    </row>
    <row r="89" spans="2:23">
      <c r="B89" s="1115"/>
      <c r="C89" s="1116"/>
      <c r="D89" s="1117"/>
      <c r="E89" s="1117"/>
      <c r="F89" s="482">
        <f t="shared" si="2"/>
        <v>0</v>
      </c>
      <c r="G89" s="1118"/>
      <c r="H89" s="1118"/>
      <c r="I89" s="1118"/>
      <c r="J89" s="1118"/>
      <c r="K89" s="1118"/>
      <c r="L89" s="1118"/>
      <c r="M89" s="1310" t="str">
        <f>IF(G89="","",(IFERROR(VLOOKUP($G89,【選択肢】!$Q$3:$U$90,2,)," ")&amp;IF(H89="","",""&amp;CHAR(10)&amp;IFERROR(VLOOKUP($H89,【選択肢】!$Q$3:$U$90,2,)," ")&amp;IF(I89="","",""&amp;CHAR(10)&amp;IFERROR(VLOOKUP($I89,【選択肢】!$Q$3:$U$90,2,)," ")&amp;IF(J89="","",""&amp;CHAR(10)&amp;IFERROR(VLOOKUP($J89,【選択肢】!$Q$3:$U$90,2,)," ")&amp;IF(K89="","",""&amp;CHAR(10)&amp;IFERROR(VLOOKUP($K89,【選択肢】!$Q$3:$U$90,2,)," ")&amp;IF(L89="","",""&amp;CHAR(10)&amp;IFERROR(VLOOKUP($L89,【選択肢】!$Q$3:$U$90,2,)," "))))))))</f>
        <v/>
      </c>
      <c r="N89" s="1310" t="str">
        <f>IF(G89="","",(IFERROR(VLOOKUP($G89,【選択肢】!$Q$3:$U$90,4,)," ")&amp;IF(H89="","",","&amp;IFERROR(VLOOKUP($H89,【選択肢】!$Q$3:$U$90,4,)," ")&amp;IF(I89="","",","&amp;IFERROR(VLOOKUP($I89,【選択肢】!$Q$3:$U$90,4,)," ")&amp;IF(J89="","",","&amp;IFERROR(VLOOKUP($J89,【選択肢】!$Q$3:$U$90,4,)," ")&amp;IF(K89="","",","&amp;IFERROR(VLOOKUP($K89,【選択肢】!$Q$3:$U$90,4,)," ")&amp;IF(L89="","",","&amp;IFERROR(VLOOKUP($L89,【選択肢】!$Q$3:$U$90,4,)," "))))))))</f>
        <v/>
      </c>
      <c r="O89" s="1310" t="str">
        <f>IF(G89="","",(IFERROR(VLOOKUP($G89,【選択肢】!$Q$3:$U$90,5,)," ")&amp;IF(H89="","",""&amp;CHAR(10)&amp;IFERROR(VLOOKUP($H89,【選択肢】!$Q$3:$U$90,5,)," ")&amp;IF(I89="","",""&amp;CHAR(10)&amp;IFERROR(VLOOKUP($I89,【選択肢】!$Q$3:$U$90,5,)," ")&amp;IF(J89="","",""&amp;CHAR(10)&amp;IFERROR(VLOOKUP($J89,【選択肢】!$Q$3:$U$90,5,)," ")&amp;IF(K89="","",""&amp;CHAR(10)&amp;IFERROR(VLOOKUP($K89,【選択肢】!$Q$3:$U$90,5,)," ")&amp;IF(L89="","",""&amp;CHAR(10)&amp;IFERROR(VLOOKUP($L89,【選択肢】!$Q$3:$U$90,5,)," "))))))))</f>
        <v/>
      </c>
      <c r="P89" s="1311"/>
      <c r="Q89" s="1119"/>
      <c r="R89" s="1119"/>
      <c r="S89" s="167"/>
      <c r="T89" s="167"/>
      <c r="U89" s="167"/>
      <c r="V89" s="167"/>
      <c r="W89" s="167"/>
    </row>
    <row r="90" spans="2:23">
      <c r="B90" s="1115"/>
      <c r="C90" s="1116"/>
      <c r="D90" s="1117"/>
      <c r="E90" s="1117"/>
      <c r="F90" s="482">
        <f t="shared" si="2"/>
        <v>0</v>
      </c>
      <c r="G90" s="1118"/>
      <c r="H90" s="1118"/>
      <c r="I90" s="1118"/>
      <c r="J90" s="1118"/>
      <c r="K90" s="1118"/>
      <c r="L90" s="1118"/>
      <c r="M90" s="1310" t="str">
        <f>IF(G90="","",(IFERROR(VLOOKUP($G90,【選択肢】!$Q$3:$U$90,2,)," ")&amp;IF(H90="","",""&amp;CHAR(10)&amp;IFERROR(VLOOKUP($H90,【選択肢】!$Q$3:$U$90,2,)," ")&amp;IF(I90="","",""&amp;CHAR(10)&amp;IFERROR(VLOOKUP($I90,【選択肢】!$Q$3:$U$90,2,)," ")&amp;IF(J90="","",""&amp;CHAR(10)&amp;IFERROR(VLOOKUP($J90,【選択肢】!$Q$3:$U$90,2,)," ")&amp;IF(K90="","",""&amp;CHAR(10)&amp;IFERROR(VLOOKUP($K90,【選択肢】!$Q$3:$U$90,2,)," ")&amp;IF(L90="","",""&amp;CHAR(10)&amp;IFERROR(VLOOKUP($L90,【選択肢】!$Q$3:$U$90,2,)," "))))))))</f>
        <v/>
      </c>
      <c r="N90" s="1310" t="str">
        <f>IF(G90="","",(IFERROR(VLOOKUP($G90,【選択肢】!$Q$3:$U$90,4,)," ")&amp;IF(H90="","",","&amp;IFERROR(VLOOKUP($H90,【選択肢】!$Q$3:$U$90,4,)," ")&amp;IF(I90="","",","&amp;IFERROR(VLOOKUP($I90,【選択肢】!$Q$3:$U$90,4,)," ")&amp;IF(J90="","",","&amp;IFERROR(VLOOKUP($J90,【選択肢】!$Q$3:$U$90,4,)," ")&amp;IF(K90="","",","&amp;IFERROR(VLOOKUP($K90,【選択肢】!$Q$3:$U$90,4,)," ")&amp;IF(L90="","",","&amp;IFERROR(VLOOKUP($L90,【選択肢】!$Q$3:$U$90,4,)," "))))))))</f>
        <v/>
      </c>
      <c r="O90" s="1310" t="str">
        <f>IF(G90="","",(IFERROR(VLOOKUP($G90,【選択肢】!$Q$3:$U$90,5,)," ")&amp;IF(H90="","",""&amp;CHAR(10)&amp;IFERROR(VLOOKUP($H90,【選択肢】!$Q$3:$U$90,5,)," ")&amp;IF(I90="","",""&amp;CHAR(10)&amp;IFERROR(VLOOKUP($I90,【選択肢】!$Q$3:$U$90,5,)," ")&amp;IF(J90="","",""&amp;CHAR(10)&amp;IFERROR(VLOOKUP($J90,【選択肢】!$Q$3:$U$90,5,)," ")&amp;IF(K90="","",""&amp;CHAR(10)&amp;IFERROR(VLOOKUP($K90,【選択肢】!$Q$3:$U$90,5,)," ")&amp;IF(L90="","",""&amp;CHAR(10)&amp;IFERROR(VLOOKUP($L90,【選択肢】!$Q$3:$U$90,5,)," "))))))))</f>
        <v/>
      </c>
      <c r="P90" s="1311"/>
      <c r="Q90" s="1119"/>
      <c r="R90" s="1119"/>
      <c r="S90" s="167"/>
      <c r="T90" s="167"/>
      <c r="U90" s="167"/>
      <c r="V90" s="167"/>
      <c r="W90" s="167"/>
    </row>
    <row r="91" spans="2:23">
      <c r="B91" s="1115"/>
      <c r="C91" s="1116"/>
      <c r="D91" s="1117"/>
      <c r="E91" s="1117"/>
      <c r="F91" s="482">
        <f t="shared" si="2"/>
        <v>0</v>
      </c>
      <c r="G91" s="1118"/>
      <c r="H91" s="1118"/>
      <c r="I91" s="1118"/>
      <c r="J91" s="1118"/>
      <c r="K91" s="1118"/>
      <c r="L91" s="1118"/>
      <c r="M91" s="1310" t="str">
        <f>IF(G91="","",(IFERROR(VLOOKUP($G91,【選択肢】!$Q$3:$U$90,2,)," ")&amp;IF(H91="","",""&amp;CHAR(10)&amp;IFERROR(VLOOKUP($H91,【選択肢】!$Q$3:$U$90,2,)," ")&amp;IF(I91="","",""&amp;CHAR(10)&amp;IFERROR(VLOOKUP($I91,【選択肢】!$Q$3:$U$90,2,)," ")&amp;IF(J91="","",""&amp;CHAR(10)&amp;IFERROR(VLOOKUP($J91,【選択肢】!$Q$3:$U$90,2,)," ")&amp;IF(K91="","",""&amp;CHAR(10)&amp;IFERROR(VLOOKUP($K91,【選択肢】!$Q$3:$U$90,2,)," ")&amp;IF(L91="","",""&amp;CHAR(10)&amp;IFERROR(VLOOKUP($L91,【選択肢】!$Q$3:$U$90,2,)," "))))))))</f>
        <v/>
      </c>
      <c r="N91" s="1310" t="str">
        <f>IF(G91="","",(IFERROR(VLOOKUP($G91,【選択肢】!$Q$3:$U$90,4,)," ")&amp;IF(H91="","",","&amp;IFERROR(VLOOKUP($H91,【選択肢】!$Q$3:$U$90,4,)," ")&amp;IF(I91="","",","&amp;IFERROR(VLOOKUP($I91,【選択肢】!$Q$3:$U$90,4,)," ")&amp;IF(J91="","",","&amp;IFERROR(VLOOKUP($J91,【選択肢】!$Q$3:$U$90,4,)," ")&amp;IF(K91="","",","&amp;IFERROR(VLOOKUP($K91,【選択肢】!$Q$3:$U$90,4,)," ")&amp;IF(L91="","",","&amp;IFERROR(VLOOKUP($L91,【選択肢】!$Q$3:$U$90,4,)," "))))))))</f>
        <v/>
      </c>
      <c r="O91" s="1310" t="str">
        <f>IF(G91="","",(IFERROR(VLOOKUP($G91,【選択肢】!$Q$3:$U$90,5,)," ")&amp;IF(H91="","",""&amp;CHAR(10)&amp;IFERROR(VLOOKUP($H91,【選択肢】!$Q$3:$U$90,5,)," ")&amp;IF(I91="","",""&amp;CHAR(10)&amp;IFERROR(VLOOKUP($I91,【選択肢】!$Q$3:$U$90,5,)," ")&amp;IF(J91="","",""&amp;CHAR(10)&amp;IFERROR(VLOOKUP($J91,【選択肢】!$Q$3:$U$90,5,)," ")&amp;IF(K91="","",""&amp;CHAR(10)&amp;IFERROR(VLOOKUP($K91,【選択肢】!$Q$3:$U$90,5,)," ")&amp;IF(L91="","",""&amp;CHAR(10)&amp;IFERROR(VLOOKUP($L91,【選択肢】!$Q$3:$U$90,5,)," "))))))))</f>
        <v/>
      </c>
      <c r="P91" s="1311"/>
      <c r="Q91" s="1119"/>
      <c r="R91" s="1119"/>
      <c r="S91" s="167"/>
      <c r="T91" s="167"/>
      <c r="U91" s="167"/>
      <c r="V91" s="167"/>
      <c r="W91" s="167"/>
    </row>
    <row r="92" spans="2:23">
      <c r="B92" s="1115"/>
      <c r="C92" s="1116"/>
      <c r="D92" s="1117"/>
      <c r="E92" s="1117"/>
      <c r="F92" s="482">
        <f t="shared" si="2"/>
        <v>0</v>
      </c>
      <c r="G92" s="1118"/>
      <c r="H92" s="1118"/>
      <c r="I92" s="1118"/>
      <c r="J92" s="1118"/>
      <c r="K92" s="1118"/>
      <c r="L92" s="1118"/>
      <c r="M92" s="1310" t="str">
        <f>IF(G92="","",(IFERROR(VLOOKUP($G92,【選択肢】!$Q$3:$U$90,2,)," ")&amp;IF(H92="","",""&amp;CHAR(10)&amp;IFERROR(VLOOKUP($H92,【選択肢】!$Q$3:$U$90,2,)," ")&amp;IF(I92="","",""&amp;CHAR(10)&amp;IFERROR(VLOOKUP($I92,【選択肢】!$Q$3:$U$90,2,)," ")&amp;IF(J92="","",""&amp;CHAR(10)&amp;IFERROR(VLOOKUP($J92,【選択肢】!$Q$3:$U$90,2,)," ")&amp;IF(K92="","",""&amp;CHAR(10)&amp;IFERROR(VLOOKUP($K92,【選択肢】!$Q$3:$U$90,2,)," ")&amp;IF(L92="","",""&amp;CHAR(10)&amp;IFERROR(VLOOKUP($L92,【選択肢】!$Q$3:$U$90,2,)," "))))))))</f>
        <v/>
      </c>
      <c r="N92" s="1310" t="str">
        <f>IF(G92="","",(IFERROR(VLOOKUP($G92,【選択肢】!$Q$3:$U$90,4,)," ")&amp;IF(H92="","",","&amp;IFERROR(VLOOKUP($H92,【選択肢】!$Q$3:$U$90,4,)," ")&amp;IF(I92="","",","&amp;IFERROR(VLOOKUP($I92,【選択肢】!$Q$3:$U$90,4,)," ")&amp;IF(J92="","",","&amp;IFERROR(VLOOKUP($J92,【選択肢】!$Q$3:$U$90,4,)," ")&amp;IF(K92="","",","&amp;IFERROR(VLOOKUP($K92,【選択肢】!$Q$3:$U$90,4,)," ")&amp;IF(L92="","",","&amp;IFERROR(VLOOKUP($L92,【選択肢】!$Q$3:$U$90,4,)," "))))))))</f>
        <v/>
      </c>
      <c r="O92" s="1310" t="str">
        <f>IF(G92="","",(IFERROR(VLOOKUP($G92,【選択肢】!$Q$3:$U$90,5,)," ")&amp;IF(H92="","",""&amp;CHAR(10)&amp;IFERROR(VLOOKUP($H92,【選択肢】!$Q$3:$U$90,5,)," ")&amp;IF(I92="","",""&amp;CHAR(10)&amp;IFERROR(VLOOKUP($I92,【選択肢】!$Q$3:$U$90,5,)," ")&amp;IF(J92="","",""&amp;CHAR(10)&amp;IFERROR(VLOOKUP($J92,【選択肢】!$Q$3:$U$90,5,)," ")&amp;IF(K92="","",""&amp;CHAR(10)&amp;IFERROR(VLOOKUP($K92,【選択肢】!$Q$3:$U$90,5,)," ")&amp;IF(L92="","",""&amp;CHAR(10)&amp;IFERROR(VLOOKUP($L92,【選択肢】!$Q$3:$U$90,5,)," "))))))))</f>
        <v/>
      </c>
      <c r="P92" s="1311"/>
      <c r="Q92" s="1119"/>
      <c r="R92" s="1119"/>
      <c r="S92" s="167"/>
      <c r="T92" s="167"/>
      <c r="U92" s="167"/>
      <c r="V92" s="167"/>
      <c r="W92" s="167"/>
    </row>
    <row r="93" spans="2:23">
      <c r="B93" s="1115"/>
      <c r="C93" s="1116"/>
      <c r="D93" s="1117"/>
      <c r="E93" s="1117"/>
      <c r="F93" s="482">
        <f t="shared" si="2"/>
        <v>0</v>
      </c>
      <c r="G93" s="1118"/>
      <c r="H93" s="1118"/>
      <c r="I93" s="1118"/>
      <c r="J93" s="1118"/>
      <c r="K93" s="1118"/>
      <c r="L93" s="1118"/>
      <c r="M93" s="1310" t="str">
        <f>IF(G93="","",(IFERROR(VLOOKUP($G93,【選択肢】!$Q$3:$U$90,2,)," ")&amp;IF(H93="","",""&amp;CHAR(10)&amp;IFERROR(VLOOKUP($H93,【選択肢】!$Q$3:$U$90,2,)," ")&amp;IF(I93="","",""&amp;CHAR(10)&amp;IFERROR(VLOOKUP($I93,【選択肢】!$Q$3:$U$90,2,)," ")&amp;IF(J93="","",""&amp;CHAR(10)&amp;IFERROR(VLOOKUP($J93,【選択肢】!$Q$3:$U$90,2,)," ")&amp;IF(K93="","",""&amp;CHAR(10)&amp;IFERROR(VLOOKUP($K93,【選択肢】!$Q$3:$U$90,2,)," ")&amp;IF(L93="","",""&amp;CHAR(10)&amp;IFERROR(VLOOKUP($L93,【選択肢】!$Q$3:$U$90,2,)," "))))))))</f>
        <v/>
      </c>
      <c r="N93" s="1310" t="str">
        <f>IF(G93="","",(IFERROR(VLOOKUP($G93,【選択肢】!$Q$3:$U$90,4,)," ")&amp;IF(H93="","",","&amp;IFERROR(VLOOKUP($H93,【選択肢】!$Q$3:$U$90,4,)," ")&amp;IF(I93="","",","&amp;IFERROR(VLOOKUP($I93,【選択肢】!$Q$3:$U$90,4,)," ")&amp;IF(J93="","",","&amp;IFERROR(VLOOKUP($J93,【選択肢】!$Q$3:$U$90,4,)," ")&amp;IF(K93="","",","&amp;IFERROR(VLOOKUP($K93,【選択肢】!$Q$3:$U$90,4,)," ")&amp;IF(L93="","",","&amp;IFERROR(VLOOKUP($L93,【選択肢】!$Q$3:$U$90,4,)," "))))))))</f>
        <v/>
      </c>
      <c r="O93" s="1310" t="str">
        <f>IF(G93="","",(IFERROR(VLOOKUP($G93,【選択肢】!$Q$3:$U$90,5,)," ")&amp;IF(H93="","",""&amp;CHAR(10)&amp;IFERROR(VLOOKUP($H93,【選択肢】!$Q$3:$U$90,5,)," ")&amp;IF(I93="","",""&amp;CHAR(10)&amp;IFERROR(VLOOKUP($I93,【選択肢】!$Q$3:$U$90,5,)," ")&amp;IF(J93="","",""&amp;CHAR(10)&amp;IFERROR(VLOOKUP($J93,【選択肢】!$Q$3:$U$90,5,)," ")&amp;IF(K93="","",""&amp;CHAR(10)&amp;IFERROR(VLOOKUP($K93,【選択肢】!$Q$3:$U$90,5,)," ")&amp;IF(L93="","",""&amp;CHAR(10)&amp;IFERROR(VLOOKUP($L93,【選択肢】!$Q$3:$U$90,5,)," "))))))))</f>
        <v/>
      </c>
      <c r="P93" s="1311"/>
      <c r="Q93" s="1119"/>
      <c r="R93" s="1119"/>
      <c r="S93" s="167"/>
      <c r="T93" s="167"/>
      <c r="U93" s="167"/>
      <c r="V93" s="167"/>
      <c r="W93" s="167"/>
    </row>
    <row r="94" spans="2:23">
      <c r="B94" s="1115"/>
      <c r="C94" s="1116"/>
      <c r="D94" s="1117"/>
      <c r="E94" s="1117"/>
      <c r="F94" s="482">
        <f t="shared" si="2"/>
        <v>0</v>
      </c>
      <c r="G94" s="1118"/>
      <c r="H94" s="1118"/>
      <c r="I94" s="1118"/>
      <c r="J94" s="1118"/>
      <c r="K94" s="1118"/>
      <c r="L94" s="1118"/>
      <c r="M94" s="1310" t="str">
        <f>IF(G94="","",(IFERROR(VLOOKUP($G94,【選択肢】!$Q$3:$U$90,2,)," ")&amp;IF(H94="","",""&amp;CHAR(10)&amp;IFERROR(VLOOKUP($H94,【選択肢】!$Q$3:$U$90,2,)," ")&amp;IF(I94="","",""&amp;CHAR(10)&amp;IFERROR(VLOOKUP($I94,【選択肢】!$Q$3:$U$90,2,)," ")&amp;IF(J94="","",""&amp;CHAR(10)&amp;IFERROR(VLOOKUP($J94,【選択肢】!$Q$3:$U$90,2,)," ")&amp;IF(K94="","",""&amp;CHAR(10)&amp;IFERROR(VLOOKUP($K94,【選択肢】!$Q$3:$U$90,2,)," ")&amp;IF(L94="","",""&amp;CHAR(10)&amp;IFERROR(VLOOKUP($L94,【選択肢】!$Q$3:$U$90,2,)," "))))))))</f>
        <v/>
      </c>
      <c r="N94" s="1310" t="str">
        <f>IF(G94="","",(IFERROR(VLOOKUP($G94,【選択肢】!$Q$3:$U$90,4,)," ")&amp;IF(H94="","",","&amp;IFERROR(VLOOKUP($H94,【選択肢】!$Q$3:$U$90,4,)," ")&amp;IF(I94="","",","&amp;IFERROR(VLOOKUP($I94,【選択肢】!$Q$3:$U$90,4,)," ")&amp;IF(J94="","",","&amp;IFERROR(VLOOKUP($J94,【選択肢】!$Q$3:$U$90,4,)," ")&amp;IF(K94="","",","&amp;IFERROR(VLOOKUP($K94,【選択肢】!$Q$3:$U$90,4,)," ")&amp;IF(L94="","",","&amp;IFERROR(VLOOKUP($L94,【選択肢】!$Q$3:$U$90,4,)," "))))))))</f>
        <v/>
      </c>
      <c r="O94" s="1310" t="str">
        <f>IF(G94="","",(IFERROR(VLOOKUP($G94,【選択肢】!$Q$3:$U$90,5,)," ")&amp;IF(H94="","",""&amp;CHAR(10)&amp;IFERROR(VLOOKUP($H94,【選択肢】!$Q$3:$U$90,5,)," ")&amp;IF(I94="","",""&amp;CHAR(10)&amp;IFERROR(VLOOKUP($I94,【選択肢】!$Q$3:$U$90,5,)," ")&amp;IF(J94="","",""&amp;CHAR(10)&amp;IFERROR(VLOOKUP($J94,【選択肢】!$Q$3:$U$90,5,)," ")&amp;IF(K94="","",""&amp;CHAR(10)&amp;IFERROR(VLOOKUP($K94,【選択肢】!$Q$3:$U$90,5,)," ")&amp;IF(L94="","",""&amp;CHAR(10)&amp;IFERROR(VLOOKUP($L94,【選択肢】!$Q$3:$U$90,5,)," "))))))))</f>
        <v/>
      </c>
      <c r="P94" s="1311"/>
      <c r="Q94" s="1119"/>
      <c r="R94" s="1119"/>
      <c r="S94" s="167"/>
      <c r="T94" s="167"/>
      <c r="U94" s="167"/>
      <c r="V94" s="167"/>
      <c r="W94" s="167"/>
    </row>
    <row r="95" spans="2:23">
      <c r="B95" s="1115"/>
      <c r="C95" s="1116"/>
      <c r="D95" s="1117"/>
      <c r="E95" s="1117"/>
      <c r="F95" s="482">
        <f t="shared" si="2"/>
        <v>0</v>
      </c>
      <c r="G95" s="1118"/>
      <c r="H95" s="1118"/>
      <c r="I95" s="1118"/>
      <c r="J95" s="1118"/>
      <c r="K95" s="1118"/>
      <c r="L95" s="1118"/>
      <c r="M95" s="1310" t="str">
        <f>IF(G95="","",(IFERROR(VLOOKUP($G95,【選択肢】!$Q$3:$U$90,2,)," ")&amp;IF(H95="","",""&amp;CHAR(10)&amp;IFERROR(VLOOKUP($H95,【選択肢】!$Q$3:$U$90,2,)," ")&amp;IF(I95="","",""&amp;CHAR(10)&amp;IFERROR(VLOOKUP($I95,【選択肢】!$Q$3:$U$90,2,)," ")&amp;IF(J95="","",""&amp;CHAR(10)&amp;IFERROR(VLOOKUP($J95,【選択肢】!$Q$3:$U$90,2,)," ")&amp;IF(K95="","",""&amp;CHAR(10)&amp;IFERROR(VLOOKUP($K95,【選択肢】!$Q$3:$U$90,2,)," ")&amp;IF(L95="","",""&amp;CHAR(10)&amp;IFERROR(VLOOKUP($L95,【選択肢】!$Q$3:$U$90,2,)," "))))))))</f>
        <v/>
      </c>
      <c r="N95" s="1310" t="str">
        <f>IF(G95="","",(IFERROR(VLOOKUP($G95,【選択肢】!$Q$3:$U$90,4,)," ")&amp;IF(H95="","",","&amp;IFERROR(VLOOKUP($H95,【選択肢】!$Q$3:$U$90,4,)," ")&amp;IF(I95="","",","&amp;IFERROR(VLOOKUP($I95,【選択肢】!$Q$3:$U$90,4,)," ")&amp;IF(J95="","",","&amp;IFERROR(VLOOKUP($J95,【選択肢】!$Q$3:$U$90,4,)," ")&amp;IF(K95="","",","&amp;IFERROR(VLOOKUP($K95,【選択肢】!$Q$3:$U$90,4,)," ")&amp;IF(L95="","",","&amp;IFERROR(VLOOKUP($L95,【選択肢】!$Q$3:$U$90,4,)," "))))))))</f>
        <v/>
      </c>
      <c r="O95" s="1310" t="str">
        <f>IF(G95="","",(IFERROR(VLOOKUP($G95,【選択肢】!$Q$3:$U$90,5,)," ")&amp;IF(H95="","",""&amp;CHAR(10)&amp;IFERROR(VLOOKUP($H95,【選択肢】!$Q$3:$U$90,5,)," ")&amp;IF(I95="","",""&amp;CHAR(10)&amp;IFERROR(VLOOKUP($I95,【選択肢】!$Q$3:$U$90,5,)," ")&amp;IF(J95="","",""&amp;CHAR(10)&amp;IFERROR(VLOOKUP($J95,【選択肢】!$Q$3:$U$90,5,)," ")&amp;IF(K95="","",""&amp;CHAR(10)&amp;IFERROR(VLOOKUP($K95,【選択肢】!$Q$3:$U$90,5,)," ")&amp;IF(L95="","",""&amp;CHAR(10)&amp;IFERROR(VLOOKUP($L95,【選択肢】!$Q$3:$U$90,5,)," "))))))))</f>
        <v/>
      </c>
      <c r="P95" s="1311"/>
      <c r="Q95" s="1119"/>
      <c r="R95" s="1119"/>
      <c r="S95" s="167"/>
      <c r="T95" s="167"/>
      <c r="U95" s="167"/>
      <c r="V95" s="167"/>
      <c r="W95" s="167"/>
    </row>
    <row r="96" spans="2:23">
      <c r="B96" s="1115"/>
      <c r="C96" s="1116"/>
      <c r="D96" s="1117"/>
      <c r="E96" s="1117"/>
      <c r="F96" s="482">
        <f t="shared" si="2"/>
        <v>0</v>
      </c>
      <c r="G96" s="1118"/>
      <c r="H96" s="1118"/>
      <c r="I96" s="1118"/>
      <c r="J96" s="1118"/>
      <c r="K96" s="1118"/>
      <c r="L96" s="1118"/>
      <c r="M96" s="1310" t="str">
        <f>IF(G96="","",(IFERROR(VLOOKUP($G96,【選択肢】!$Q$3:$U$90,2,)," ")&amp;IF(H96="","",""&amp;CHAR(10)&amp;IFERROR(VLOOKUP($H96,【選択肢】!$Q$3:$U$90,2,)," ")&amp;IF(I96="","",""&amp;CHAR(10)&amp;IFERROR(VLOOKUP($I96,【選択肢】!$Q$3:$U$90,2,)," ")&amp;IF(J96="","",""&amp;CHAR(10)&amp;IFERROR(VLOOKUP($J96,【選択肢】!$Q$3:$U$90,2,)," ")&amp;IF(K96="","",""&amp;CHAR(10)&amp;IFERROR(VLOOKUP($K96,【選択肢】!$Q$3:$U$90,2,)," ")&amp;IF(L96="","",""&amp;CHAR(10)&amp;IFERROR(VLOOKUP($L96,【選択肢】!$Q$3:$U$90,2,)," "))))))))</f>
        <v/>
      </c>
      <c r="N96" s="1310" t="str">
        <f>IF(G96="","",(IFERROR(VLOOKUP($G96,【選択肢】!$Q$3:$U$90,4,)," ")&amp;IF(H96="","",","&amp;IFERROR(VLOOKUP($H96,【選択肢】!$Q$3:$U$90,4,)," ")&amp;IF(I96="","",","&amp;IFERROR(VLOOKUP($I96,【選択肢】!$Q$3:$U$90,4,)," ")&amp;IF(J96="","",","&amp;IFERROR(VLOOKUP($J96,【選択肢】!$Q$3:$U$90,4,)," ")&amp;IF(K96="","",","&amp;IFERROR(VLOOKUP($K96,【選択肢】!$Q$3:$U$90,4,)," ")&amp;IF(L96="","",","&amp;IFERROR(VLOOKUP($L96,【選択肢】!$Q$3:$U$90,4,)," "))))))))</f>
        <v/>
      </c>
      <c r="O96" s="1310" t="str">
        <f>IF(G96="","",(IFERROR(VLOOKUP($G96,【選択肢】!$Q$3:$U$90,5,)," ")&amp;IF(H96="","",""&amp;CHAR(10)&amp;IFERROR(VLOOKUP($H96,【選択肢】!$Q$3:$U$90,5,)," ")&amp;IF(I96="","",""&amp;CHAR(10)&amp;IFERROR(VLOOKUP($I96,【選択肢】!$Q$3:$U$90,5,)," ")&amp;IF(J96="","",""&amp;CHAR(10)&amp;IFERROR(VLOOKUP($J96,【選択肢】!$Q$3:$U$90,5,)," ")&amp;IF(K96="","",""&amp;CHAR(10)&amp;IFERROR(VLOOKUP($K96,【選択肢】!$Q$3:$U$90,5,)," ")&amp;IF(L96="","",""&amp;CHAR(10)&amp;IFERROR(VLOOKUP($L96,【選択肢】!$Q$3:$U$90,5,)," "))))))))</f>
        <v/>
      </c>
      <c r="P96" s="1311"/>
      <c r="Q96" s="1119"/>
      <c r="R96" s="1119"/>
      <c r="S96" s="167"/>
      <c r="T96" s="167"/>
      <c r="U96" s="167"/>
      <c r="V96" s="167"/>
      <c r="W96" s="167"/>
    </row>
    <row r="97" spans="2:23">
      <c r="B97" s="1115"/>
      <c r="C97" s="1116"/>
      <c r="D97" s="1117"/>
      <c r="E97" s="1117"/>
      <c r="F97" s="482">
        <f t="shared" si="2"/>
        <v>0</v>
      </c>
      <c r="G97" s="1118"/>
      <c r="H97" s="1118"/>
      <c r="I97" s="1118"/>
      <c r="J97" s="1118"/>
      <c r="K97" s="1118"/>
      <c r="L97" s="1118"/>
      <c r="M97" s="1310" t="str">
        <f>IF(G97="","",(IFERROR(VLOOKUP($G97,【選択肢】!$Q$3:$U$90,2,)," ")&amp;IF(H97="","",""&amp;CHAR(10)&amp;IFERROR(VLOOKUP($H97,【選択肢】!$Q$3:$U$90,2,)," ")&amp;IF(I97="","",""&amp;CHAR(10)&amp;IFERROR(VLOOKUP($I97,【選択肢】!$Q$3:$U$90,2,)," ")&amp;IF(J97="","",""&amp;CHAR(10)&amp;IFERROR(VLOOKUP($J97,【選択肢】!$Q$3:$U$90,2,)," ")&amp;IF(K97="","",""&amp;CHAR(10)&amp;IFERROR(VLOOKUP($K97,【選択肢】!$Q$3:$U$90,2,)," ")&amp;IF(L97="","",""&amp;CHAR(10)&amp;IFERROR(VLOOKUP($L97,【選択肢】!$Q$3:$U$90,2,)," "))))))))</f>
        <v/>
      </c>
      <c r="N97" s="1310" t="str">
        <f>IF(G97="","",(IFERROR(VLOOKUP($G97,【選択肢】!$Q$3:$U$90,4,)," ")&amp;IF(H97="","",","&amp;IFERROR(VLOOKUP($H97,【選択肢】!$Q$3:$U$90,4,)," ")&amp;IF(I97="","",","&amp;IFERROR(VLOOKUP($I97,【選択肢】!$Q$3:$U$90,4,)," ")&amp;IF(J97="","",","&amp;IFERROR(VLOOKUP($J97,【選択肢】!$Q$3:$U$90,4,)," ")&amp;IF(K97="","",","&amp;IFERROR(VLOOKUP($K97,【選択肢】!$Q$3:$U$90,4,)," ")&amp;IF(L97="","",","&amp;IFERROR(VLOOKUP($L97,【選択肢】!$Q$3:$U$90,4,)," "))))))))</f>
        <v/>
      </c>
      <c r="O97" s="1310" t="str">
        <f>IF(G97="","",(IFERROR(VLOOKUP($G97,【選択肢】!$Q$3:$U$90,5,)," ")&amp;IF(H97="","",""&amp;CHAR(10)&amp;IFERROR(VLOOKUP($H97,【選択肢】!$Q$3:$U$90,5,)," ")&amp;IF(I97="","",""&amp;CHAR(10)&amp;IFERROR(VLOOKUP($I97,【選択肢】!$Q$3:$U$90,5,)," ")&amp;IF(J97="","",""&amp;CHAR(10)&amp;IFERROR(VLOOKUP($J97,【選択肢】!$Q$3:$U$90,5,)," ")&amp;IF(K97="","",""&amp;CHAR(10)&amp;IFERROR(VLOOKUP($K97,【選択肢】!$Q$3:$U$90,5,)," ")&amp;IF(L97="","",""&amp;CHAR(10)&amp;IFERROR(VLOOKUP($L97,【選択肢】!$Q$3:$U$90,5,)," "))))))))</f>
        <v/>
      </c>
      <c r="P97" s="1311"/>
      <c r="Q97" s="1119"/>
      <c r="R97" s="1119"/>
      <c r="S97" s="167"/>
      <c r="T97" s="167"/>
      <c r="U97" s="167"/>
      <c r="V97" s="167"/>
      <c r="W97" s="167"/>
    </row>
    <row r="98" spans="2:23">
      <c r="B98" s="1115"/>
      <c r="C98" s="1116"/>
      <c r="D98" s="1117"/>
      <c r="E98" s="1117"/>
      <c r="F98" s="482">
        <f t="shared" si="2"/>
        <v>0</v>
      </c>
      <c r="G98" s="1118"/>
      <c r="H98" s="1118"/>
      <c r="I98" s="1118"/>
      <c r="J98" s="1118"/>
      <c r="K98" s="1118"/>
      <c r="L98" s="1118"/>
      <c r="M98" s="1310" t="str">
        <f>IF(G98="","",(IFERROR(VLOOKUP($G98,【選択肢】!$Q$3:$U$90,2,)," ")&amp;IF(H98="","",""&amp;CHAR(10)&amp;IFERROR(VLOOKUP($H98,【選択肢】!$Q$3:$U$90,2,)," ")&amp;IF(I98="","",""&amp;CHAR(10)&amp;IFERROR(VLOOKUP($I98,【選択肢】!$Q$3:$U$90,2,)," ")&amp;IF(J98="","",""&amp;CHAR(10)&amp;IFERROR(VLOOKUP($J98,【選択肢】!$Q$3:$U$90,2,)," ")&amp;IF(K98="","",""&amp;CHAR(10)&amp;IFERROR(VLOOKUP($K98,【選択肢】!$Q$3:$U$90,2,)," ")&amp;IF(L98="","",""&amp;CHAR(10)&amp;IFERROR(VLOOKUP($L98,【選択肢】!$Q$3:$U$90,2,)," "))))))))</f>
        <v/>
      </c>
      <c r="N98" s="1310" t="str">
        <f>IF(G98="","",(IFERROR(VLOOKUP($G98,【選択肢】!$Q$3:$U$90,4,)," ")&amp;IF(H98="","",","&amp;IFERROR(VLOOKUP($H98,【選択肢】!$Q$3:$U$90,4,)," ")&amp;IF(I98="","",","&amp;IFERROR(VLOOKUP($I98,【選択肢】!$Q$3:$U$90,4,)," ")&amp;IF(J98="","",","&amp;IFERROR(VLOOKUP($J98,【選択肢】!$Q$3:$U$90,4,)," ")&amp;IF(K98="","",","&amp;IFERROR(VLOOKUP($K98,【選択肢】!$Q$3:$U$90,4,)," ")&amp;IF(L98="","",","&amp;IFERROR(VLOOKUP($L98,【選択肢】!$Q$3:$U$90,4,)," "))))))))</f>
        <v/>
      </c>
      <c r="O98" s="1310" t="str">
        <f>IF(G98="","",(IFERROR(VLOOKUP($G98,【選択肢】!$Q$3:$U$90,5,)," ")&amp;IF(H98="","",""&amp;CHAR(10)&amp;IFERROR(VLOOKUP($H98,【選択肢】!$Q$3:$U$90,5,)," ")&amp;IF(I98="","",""&amp;CHAR(10)&amp;IFERROR(VLOOKUP($I98,【選択肢】!$Q$3:$U$90,5,)," ")&amp;IF(J98="","",""&amp;CHAR(10)&amp;IFERROR(VLOOKUP($J98,【選択肢】!$Q$3:$U$90,5,)," ")&amp;IF(K98="","",""&amp;CHAR(10)&amp;IFERROR(VLOOKUP($K98,【選択肢】!$Q$3:$U$90,5,)," ")&amp;IF(L98="","",""&amp;CHAR(10)&amp;IFERROR(VLOOKUP($L98,【選択肢】!$Q$3:$U$90,5,)," "))))))))</f>
        <v/>
      </c>
      <c r="P98" s="1311"/>
      <c r="Q98" s="1119"/>
      <c r="R98" s="1119"/>
      <c r="S98" s="167"/>
      <c r="T98" s="167"/>
      <c r="U98" s="167"/>
      <c r="V98" s="167"/>
      <c r="W98" s="167"/>
    </row>
    <row r="99" spans="2:23">
      <c r="B99" s="1115"/>
      <c r="C99" s="1116"/>
      <c r="D99" s="1117"/>
      <c r="E99" s="1117"/>
      <c r="F99" s="482">
        <f t="shared" si="2"/>
        <v>0</v>
      </c>
      <c r="G99" s="1118"/>
      <c r="H99" s="1118"/>
      <c r="I99" s="1118"/>
      <c r="J99" s="1118"/>
      <c r="K99" s="1118"/>
      <c r="L99" s="1118"/>
      <c r="M99" s="1310" t="str">
        <f>IF(G99="","",(IFERROR(VLOOKUP($G99,【選択肢】!$Q$3:$U$90,2,)," ")&amp;IF(H99="","",""&amp;CHAR(10)&amp;IFERROR(VLOOKUP($H99,【選択肢】!$Q$3:$U$90,2,)," ")&amp;IF(I99="","",""&amp;CHAR(10)&amp;IFERROR(VLOOKUP($I99,【選択肢】!$Q$3:$U$90,2,)," ")&amp;IF(J99="","",""&amp;CHAR(10)&amp;IFERROR(VLOOKUP($J99,【選択肢】!$Q$3:$U$90,2,)," ")&amp;IF(K99="","",""&amp;CHAR(10)&amp;IFERROR(VLOOKUP($K99,【選択肢】!$Q$3:$U$90,2,)," ")&amp;IF(L99="","",""&amp;CHAR(10)&amp;IFERROR(VLOOKUP($L99,【選択肢】!$Q$3:$U$90,2,)," "))))))))</f>
        <v/>
      </c>
      <c r="N99" s="1310" t="str">
        <f>IF(G99="","",(IFERROR(VLOOKUP($G99,【選択肢】!$Q$3:$U$90,4,)," ")&amp;IF(H99="","",","&amp;IFERROR(VLOOKUP($H99,【選択肢】!$Q$3:$U$90,4,)," ")&amp;IF(I99="","",","&amp;IFERROR(VLOOKUP($I99,【選択肢】!$Q$3:$U$90,4,)," ")&amp;IF(J99="","",","&amp;IFERROR(VLOOKUP($J99,【選択肢】!$Q$3:$U$90,4,)," ")&amp;IF(K99="","",","&amp;IFERROR(VLOOKUP($K99,【選択肢】!$Q$3:$U$90,4,)," ")&amp;IF(L99="","",","&amp;IFERROR(VLOOKUP($L99,【選択肢】!$Q$3:$U$90,4,)," "))))))))</f>
        <v/>
      </c>
      <c r="O99" s="1310" t="str">
        <f>IF(G99="","",(IFERROR(VLOOKUP($G99,【選択肢】!$Q$3:$U$90,5,)," ")&amp;IF(H99="","",""&amp;CHAR(10)&amp;IFERROR(VLOOKUP($H99,【選択肢】!$Q$3:$U$90,5,)," ")&amp;IF(I99="","",""&amp;CHAR(10)&amp;IFERROR(VLOOKUP($I99,【選択肢】!$Q$3:$U$90,5,)," ")&amp;IF(J99="","",""&amp;CHAR(10)&amp;IFERROR(VLOOKUP($J99,【選択肢】!$Q$3:$U$90,5,)," ")&amp;IF(K99="","",""&amp;CHAR(10)&amp;IFERROR(VLOOKUP($K99,【選択肢】!$Q$3:$U$90,5,)," ")&amp;IF(L99="","",""&amp;CHAR(10)&amp;IFERROR(VLOOKUP($L99,【選択肢】!$Q$3:$U$90,5,)," "))))))))</f>
        <v/>
      </c>
      <c r="P99" s="1311"/>
      <c r="Q99" s="1119"/>
      <c r="R99" s="1119"/>
      <c r="S99" s="167"/>
      <c r="T99" s="167"/>
      <c r="U99" s="167"/>
      <c r="V99" s="167"/>
      <c r="W99" s="167"/>
    </row>
    <row r="100" spans="2:23">
      <c r="B100" s="1115"/>
      <c r="C100" s="1116"/>
      <c r="D100" s="1117"/>
      <c r="E100" s="1117"/>
      <c r="F100" s="482">
        <f t="shared" si="2"/>
        <v>0</v>
      </c>
      <c r="G100" s="1118"/>
      <c r="H100" s="1118"/>
      <c r="I100" s="1118"/>
      <c r="J100" s="1118"/>
      <c r="K100" s="1118"/>
      <c r="L100" s="1118"/>
      <c r="M100" s="1310" t="str">
        <f>IF(G100="","",(IFERROR(VLOOKUP($G100,【選択肢】!$Q$3:$U$90,2,)," ")&amp;IF(H100="","",""&amp;CHAR(10)&amp;IFERROR(VLOOKUP($H100,【選択肢】!$Q$3:$U$90,2,)," ")&amp;IF(I100="","",""&amp;CHAR(10)&amp;IFERROR(VLOOKUP($I100,【選択肢】!$Q$3:$U$90,2,)," ")&amp;IF(J100="","",""&amp;CHAR(10)&amp;IFERROR(VLOOKUP($J100,【選択肢】!$Q$3:$U$90,2,)," ")&amp;IF(K100="","",""&amp;CHAR(10)&amp;IFERROR(VLOOKUP($K100,【選択肢】!$Q$3:$U$90,2,)," ")&amp;IF(L100="","",""&amp;CHAR(10)&amp;IFERROR(VLOOKUP($L100,【選択肢】!$Q$3:$U$90,2,)," "))))))))</f>
        <v/>
      </c>
      <c r="N100" s="1310" t="str">
        <f>IF(G100="","",(IFERROR(VLOOKUP($G100,【選択肢】!$Q$3:$U$90,4,)," ")&amp;IF(H100="","",","&amp;IFERROR(VLOOKUP($H100,【選択肢】!$Q$3:$U$90,4,)," ")&amp;IF(I100="","",","&amp;IFERROR(VLOOKUP($I100,【選択肢】!$Q$3:$U$90,4,)," ")&amp;IF(J100="","",","&amp;IFERROR(VLOOKUP($J100,【選択肢】!$Q$3:$U$90,4,)," ")&amp;IF(K100="","",","&amp;IFERROR(VLOOKUP($K100,【選択肢】!$Q$3:$U$90,4,)," ")&amp;IF(L100="","",","&amp;IFERROR(VLOOKUP($L100,【選択肢】!$Q$3:$U$90,4,)," "))))))))</f>
        <v/>
      </c>
      <c r="O100" s="1310" t="str">
        <f>IF(G100="","",(IFERROR(VLOOKUP($G100,【選択肢】!$Q$3:$U$90,5,)," ")&amp;IF(H100="","",""&amp;CHAR(10)&amp;IFERROR(VLOOKUP($H100,【選択肢】!$Q$3:$U$90,5,)," ")&amp;IF(I100="","",""&amp;CHAR(10)&amp;IFERROR(VLOOKUP($I100,【選択肢】!$Q$3:$U$90,5,)," ")&amp;IF(J100="","",""&amp;CHAR(10)&amp;IFERROR(VLOOKUP($J100,【選択肢】!$Q$3:$U$90,5,)," ")&amp;IF(K100="","",""&amp;CHAR(10)&amp;IFERROR(VLOOKUP($K100,【選択肢】!$Q$3:$U$90,5,)," ")&amp;IF(L100="","",""&amp;CHAR(10)&amp;IFERROR(VLOOKUP($L100,【選択肢】!$Q$3:$U$90,5,)," "))))))))</f>
        <v/>
      </c>
      <c r="P100" s="1311"/>
      <c r="Q100" s="1119"/>
      <c r="R100" s="1119"/>
      <c r="S100" s="167"/>
      <c r="T100" s="167"/>
      <c r="U100" s="167"/>
      <c r="V100" s="167"/>
      <c r="W100" s="167"/>
    </row>
    <row r="101" spans="2:23">
      <c r="B101" s="1115"/>
      <c r="C101" s="1116"/>
      <c r="D101" s="1117"/>
      <c r="E101" s="1117"/>
      <c r="F101" s="482">
        <f t="shared" si="2"/>
        <v>0</v>
      </c>
      <c r="G101" s="1118"/>
      <c r="H101" s="1118"/>
      <c r="I101" s="1118"/>
      <c r="J101" s="1118"/>
      <c r="K101" s="1118"/>
      <c r="L101" s="1118"/>
      <c r="M101" s="1310" t="str">
        <f>IF(G101="","",(IFERROR(VLOOKUP($G101,【選択肢】!$Q$3:$U$90,2,)," ")&amp;IF(H101="","",""&amp;CHAR(10)&amp;IFERROR(VLOOKUP($H101,【選択肢】!$Q$3:$U$90,2,)," ")&amp;IF(I101="","",""&amp;CHAR(10)&amp;IFERROR(VLOOKUP($I101,【選択肢】!$Q$3:$U$90,2,)," ")&amp;IF(J101="","",""&amp;CHAR(10)&amp;IFERROR(VLOOKUP($J101,【選択肢】!$Q$3:$U$90,2,)," ")&amp;IF(K101="","",""&amp;CHAR(10)&amp;IFERROR(VLOOKUP($K101,【選択肢】!$Q$3:$U$90,2,)," ")&amp;IF(L101="","",""&amp;CHAR(10)&amp;IFERROR(VLOOKUP($L101,【選択肢】!$Q$3:$U$90,2,)," "))))))))</f>
        <v/>
      </c>
      <c r="N101" s="1310" t="str">
        <f>IF(G101="","",(IFERROR(VLOOKUP($G101,【選択肢】!$Q$3:$U$90,4,)," ")&amp;IF(H101="","",","&amp;IFERROR(VLOOKUP($H101,【選択肢】!$Q$3:$U$90,4,)," ")&amp;IF(I101="","",","&amp;IFERROR(VLOOKUP($I101,【選択肢】!$Q$3:$U$90,4,)," ")&amp;IF(J101="","",","&amp;IFERROR(VLOOKUP($J101,【選択肢】!$Q$3:$U$90,4,)," ")&amp;IF(K101="","",","&amp;IFERROR(VLOOKUP($K101,【選択肢】!$Q$3:$U$90,4,)," ")&amp;IF(L101="","",","&amp;IFERROR(VLOOKUP($L101,【選択肢】!$Q$3:$U$90,4,)," "))))))))</f>
        <v/>
      </c>
      <c r="O101" s="1310" t="str">
        <f>IF(G101="","",(IFERROR(VLOOKUP($G101,【選択肢】!$Q$3:$U$90,5,)," ")&amp;IF(H101="","",""&amp;CHAR(10)&amp;IFERROR(VLOOKUP($H101,【選択肢】!$Q$3:$U$90,5,)," ")&amp;IF(I101="","",""&amp;CHAR(10)&amp;IFERROR(VLOOKUP($I101,【選択肢】!$Q$3:$U$90,5,)," ")&amp;IF(J101="","",""&amp;CHAR(10)&amp;IFERROR(VLOOKUP($J101,【選択肢】!$Q$3:$U$90,5,)," ")&amp;IF(K101="","",""&amp;CHAR(10)&amp;IFERROR(VLOOKUP($K101,【選択肢】!$Q$3:$U$90,5,)," ")&amp;IF(L101="","",""&amp;CHAR(10)&amp;IFERROR(VLOOKUP($L101,【選択肢】!$Q$3:$U$90,5,)," "))))))))</f>
        <v/>
      </c>
      <c r="P101" s="1311"/>
      <c r="Q101" s="1119"/>
      <c r="R101" s="1119"/>
      <c r="S101" s="167"/>
      <c r="T101" s="167"/>
      <c r="U101" s="167"/>
      <c r="V101" s="167"/>
      <c r="W101" s="167"/>
    </row>
    <row r="102" spans="2:23">
      <c r="B102" s="1115"/>
      <c r="C102" s="1116"/>
      <c r="D102" s="1117"/>
      <c r="E102" s="1117"/>
      <c r="F102" s="482">
        <f t="shared" si="2"/>
        <v>0</v>
      </c>
      <c r="G102" s="1118"/>
      <c r="H102" s="1118"/>
      <c r="I102" s="1118"/>
      <c r="J102" s="1118"/>
      <c r="K102" s="1118"/>
      <c r="L102" s="1118"/>
      <c r="M102" s="1310" t="str">
        <f>IF(G102="","",(IFERROR(VLOOKUP($G102,【選択肢】!$Q$3:$U$90,2,)," ")&amp;IF(H102="","",""&amp;CHAR(10)&amp;IFERROR(VLOOKUP($H102,【選択肢】!$Q$3:$U$90,2,)," ")&amp;IF(I102="","",""&amp;CHAR(10)&amp;IFERROR(VLOOKUP($I102,【選択肢】!$Q$3:$U$90,2,)," ")&amp;IF(J102="","",""&amp;CHAR(10)&amp;IFERROR(VLOOKUP($J102,【選択肢】!$Q$3:$U$90,2,)," ")&amp;IF(K102="","",""&amp;CHAR(10)&amp;IFERROR(VLOOKUP($K102,【選択肢】!$Q$3:$U$90,2,)," ")&amp;IF(L102="","",""&amp;CHAR(10)&amp;IFERROR(VLOOKUP($L102,【選択肢】!$Q$3:$U$90,2,)," "))))))))</f>
        <v/>
      </c>
      <c r="N102" s="1310" t="str">
        <f>IF(G102="","",(IFERROR(VLOOKUP($G102,【選択肢】!$Q$3:$U$90,4,)," ")&amp;IF(H102="","",","&amp;IFERROR(VLOOKUP($H102,【選択肢】!$Q$3:$U$90,4,)," ")&amp;IF(I102="","",","&amp;IFERROR(VLOOKUP($I102,【選択肢】!$Q$3:$U$90,4,)," ")&amp;IF(J102="","",","&amp;IFERROR(VLOOKUP($J102,【選択肢】!$Q$3:$U$90,4,)," ")&amp;IF(K102="","",","&amp;IFERROR(VLOOKUP($K102,【選択肢】!$Q$3:$U$90,4,)," ")&amp;IF(L102="","",","&amp;IFERROR(VLOOKUP($L102,【選択肢】!$Q$3:$U$90,4,)," "))))))))</f>
        <v/>
      </c>
      <c r="O102" s="1310" t="str">
        <f>IF(G102="","",(IFERROR(VLOOKUP($G102,【選択肢】!$Q$3:$U$90,5,)," ")&amp;IF(H102="","",""&amp;CHAR(10)&amp;IFERROR(VLOOKUP($H102,【選択肢】!$Q$3:$U$90,5,)," ")&amp;IF(I102="","",""&amp;CHAR(10)&amp;IFERROR(VLOOKUP($I102,【選択肢】!$Q$3:$U$90,5,)," ")&amp;IF(J102="","",""&amp;CHAR(10)&amp;IFERROR(VLOOKUP($J102,【選択肢】!$Q$3:$U$90,5,)," ")&amp;IF(K102="","",""&amp;CHAR(10)&amp;IFERROR(VLOOKUP($K102,【選択肢】!$Q$3:$U$90,5,)," ")&amp;IF(L102="","",""&amp;CHAR(10)&amp;IFERROR(VLOOKUP($L102,【選択肢】!$Q$3:$U$90,5,)," "))))))))</f>
        <v/>
      </c>
      <c r="P102" s="1311"/>
      <c r="Q102" s="1119"/>
      <c r="R102" s="1119"/>
      <c r="S102" s="167"/>
      <c r="T102" s="167"/>
      <c r="U102" s="167"/>
      <c r="V102" s="167"/>
      <c r="W102" s="167"/>
    </row>
    <row r="103" spans="2:23">
      <c r="B103" s="1115"/>
      <c r="C103" s="1116"/>
      <c r="D103" s="1117"/>
      <c r="E103" s="1117"/>
      <c r="F103" s="482">
        <f t="shared" si="2"/>
        <v>0</v>
      </c>
      <c r="G103" s="1118"/>
      <c r="H103" s="1118"/>
      <c r="I103" s="1118"/>
      <c r="J103" s="1118"/>
      <c r="K103" s="1118"/>
      <c r="L103" s="1118"/>
      <c r="M103" s="1310" t="str">
        <f>IF(G103="","",(IFERROR(VLOOKUP($G103,【選択肢】!$Q$3:$U$90,2,)," ")&amp;IF(H103="","",""&amp;CHAR(10)&amp;IFERROR(VLOOKUP($H103,【選択肢】!$Q$3:$U$90,2,)," ")&amp;IF(I103="","",""&amp;CHAR(10)&amp;IFERROR(VLOOKUP($I103,【選択肢】!$Q$3:$U$90,2,)," ")&amp;IF(J103="","",""&amp;CHAR(10)&amp;IFERROR(VLOOKUP($J103,【選択肢】!$Q$3:$U$90,2,)," ")&amp;IF(K103="","",""&amp;CHAR(10)&amp;IFERROR(VLOOKUP($K103,【選択肢】!$Q$3:$U$90,2,)," ")&amp;IF(L103="","",""&amp;CHAR(10)&amp;IFERROR(VLOOKUP($L103,【選択肢】!$Q$3:$U$90,2,)," "))))))))</f>
        <v/>
      </c>
      <c r="N103" s="1310" t="str">
        <f>IF(G103="","",(IFERROR(VLOOKUP($G103,【選択肢】!$Q$3:$U$90,4,)," ")&amp;IF(H103="","",","&amp;IFERROR(VLOOKUP($H103,【選択肢】!$Q$3:$U$90,4,)," ")&amp;IF(I103="","",","&amp;IFERROR(VLOOKUP($I103,【選択肢】!$Q$3:$U$90,4,)," ")&amp;IF(J103="","",","&amp;IFERROR(VLOOKUP($J103,【選択肢】!$Q$3:$U$90,4,)," ")&amp;IF(K103="","",","&amp;IFERROR(VLOOKUP($K103,【選択肢】!$Q$3:$U$90,4,)," ")&amp;IF(L103="","",","&amp;IFERROR(VLOOKUP($L103,【選択肢】!$Q$3:$U$90,4,)," "))))))))</f>
        <v/>
      </c>
      <c r="O103" s="1310" t="str">
        <f>IF(G103="","",(IFERROR(VLOOKUP($G103,【選択肢】!$Q$3:$U$90,5,)," ")&amp;IF(H103="","",""&amp;CHAR(10)&amp;IFERROR(VLOOKUP($H103,【選択肢】!$Q$3:$U$90,5,)," ")&amp;IF(I103="","",""&amp;CHAR(10)&amp;IFERROR(VLOOKUP($I103,【選択肢】!$Q$3:$U$90,5,)," ")&amp;IF(J103="","",""&amp;CHAR(10)&amp;IFERROR(VLOOKUP($J103,【選択肢】!$Q$3:$U$90,5,)," ")&amp;IF(K103="","",""&amp;CHAR(10)&amp;IFERROR(VLOOKUP($K103,【選択肢】!$Q$3:$U$90,5,)," ")&amp;IF(L103="","",""&amp;CHAR(10)&amp;IFERROR(VLOOKUP($L103,【選択肢】!$Q$3:$U$90,5,)," "))))))))</f>
        <v/>
      </c>
      <c r="P103" s="1311"/>
      <c r="Q103" s="1119"/>
      <c r="R103" s="1119"/>
      <c r="S103" s="167"/>
      <c r="T103" s="167"/>
      <c r="U103" s="167"/>
      <c r="V103" s="167"/>
      <c r="W103" s="167"/>
    </row>
    <row r="104" spans="2:23">
      <c r="B104" s="1115"/>
      <c r="C104" s="1116"/>
      <c r="D104" s="1117"/>
      <c r="E104" s="1117"/>
      <c r="F104" s="482">
        <f t="shared" si="2"/>
        <v>0</v>
      </c>
      <c r="G104" s="1118"/>
      <c r="H104" s="1118"/>
      <c r="I104" s="1118"/>
      <c r="J104" s="1118"/>
      <c r="K104" s="1118"/>
      <c r="L104" s="1118"/>
      <c r="M104" s="1310" t="str">
        <f>IF(G104="","",(IFERROR(VLOOKUP($G104,【選択肢】!$Q$3:$U$90,2,)," ")&amp;IF(H104="","",""&amp;CHAR(10)&amp;IFERROR(VLOOKUP($H104,【選択肢】!$Q$3:$U$90,2,)," ")&amp;IF(I104="","",""&amp;CHAR(10)&amp;IFERROR(VLOOKUP($I104,【選択肢】!$Q$3:$U$90,2,)," ")&amp;IF(J104="","",""&amp;CHAR(10)&amp;IFERROR(VLOOKUP($J104,【選択肢】!$Q$3:$U$90,2,)," ")&amp;IF(K104="","",""&amp;CHAR(10)&amp;IFERROR(VLOOKUP($K104,【選択肢】!$Q$3:$U$90,2,)," ")&amp;IF(L104="","",""&amp;CHAR(10)&amp;IFERROR(VLOOKUP($L104,【選択肢】!$Q$3:$U$90,2,)," "))))))))</f>
        <v/>
      </c>
      <c r="N104" s="1310" t="str">
        <f>IF(G104="","",(IFERROR(VLOOKUP($G104,【選択肢】!$Q$3:$U$90,4,)," ")&amp;IF(H104="","",","&amp;IFERROR(VLOOKUP($H104,【選択肢】!$Q$3:$U$90,4,)," ")&amp;IF(I104="","",","&amp;IFERROR(VLOOKUP($I104,【選択肢】!$Q$3:$U$90,4,)," ")&amp;IF(J104="","",","&amp;IFERROR(VLOOKUP($J104,【選択肢】!$Q$3:$U$90,4,)," ")&amp;IF(K104="","",","&amp;IFERROR(VLOOKUP($K104,【選択肢】!$Q$3:$U$90,4,)," ")&amp;IF(L104="","",","&amp;IFERROR(VLOOKUP($L104,【選択肢】!$Q$3:$U$90,4,)," "))))))))</f>
        <v/>
      </c>
      <c r="O104" s="1310" t="str">
        <f>IF(G104="","",(IFERROR(VLOOKUP($G104,【選択肢】!$Q$3:$U$90,5,)," ")&amp;IF(H104="","",""&amp;CHAR(10)&amp;IFERROR(VLOOKUP($H104,【選択肢】!$Q$3:$U$90,5,)," ")&amp;IF(I104="","",""&amp;CHAR(10)&amp;IFERROR(VLOOKUP($I104,【選択肢】!$Q$3:$U$90,5,)," ")&amp;IF(J104="","",""&amp;CHAR(10)&amp;IFERROR(VLOOKUP($J104,【選択肢】!$Q$3:$U$90,5,)," ")&amp;IF(K104="","",""&amp;CHAR(10)&amp;IFERROR(VLOOKUP($K104,【選択肢】!$Q$3:$U$90,5,)," ")&amp;IF(L104="","",""&amp;CHAR(10)&amp;IFERROR(VLOOKUP($L104,【選択肢】!$Q$3:$U$90,5,)," "))))))))</f>
        <v/>
      </c>
      <c r="P104" s="1311"/>
      <c r="Q104" s="1119"/>
      <c r="R104" s="1119"/>
      <c r="S104" s="167"/>
      <c r="T104" s="167"/>
      <c r="U104" s="167"/>
      <c r="V104" s="167"/>
      <c r="W104" s="167"/>
    </row>
    <row r="105" spans="2:23">
      <c r="B105" s="1115"/>
      <c r="C105" s="1116"/>
      <c r="D105" s="1117"/>
      <c r="E105" s="1117"/>
      <c r="F105" s="482">
        <f t="shared" ref="F105:F136" si="3">SUM(D105+E105)</f>
        <v>0</v>
      </c>
      <c r="G105" s="1118"/>
      <c r="H105" s="1118"/>
      <c r="I105" s="1118"/>
      <c r="J105" s="1118"/>
      <c r="K105" s="1118"/>
      <c r="L105" s="1118"/>
      <c r="M105" s="1310" t="str">
        <f>IF(G105="","",(IFERROR(VLOOKUP($G105,【選択肢】!$Q$3:$U$90,2,)," ")&amp;IF(H105="","",""&amp;CHAR(10)&amp;IFERROR(VLOOKUP($H105,【選択肢】!$Q$3:$U$90,2,)," ")&amp;IF(I105="","",""&amp;CHAR(10)&amp;IFERROR(VLOOKUP($I105,【選択肢】!$Q$3:$U$90,2,)," ")&amp;IF(J105="","",""&amp;CHAR(10)&amp;IFERROR(VLOOKUP($J105,【選択肢】!$Q$3:$U$90,2,)," ")&amp;IF(K105="","",""&amp;CHAR(10)&amp;IFERROR(VLOOKUP($K105,【選択肢】!$Q$3:$U$90,2,)," ")&amp;IF(L105="","",""&amp;CHAR(10)&amp;IFERROR(VLOOKUP($L105,【選択肢】!$Q$3:$U$90,2,)," "))))))))</f>
        <v/>
      </c>
      <c r="N105" s="1310" t="str">
        <f>IF(G105="","",(IFERROR(VLOOKUP($G105,【選択肢】!$Q$3:$U$90,4,)," ")&amp;IF(H105="","",","&amp;IFERROR(VLOOKUP($H105,【選択肢】!$Q$3:$U$90,4,)," ")&amp;IF(I105="","",","&amp;IFERROR(VLOOKUP($I105,【選択肢】!$Q$3:$U$90,4,)," ")&amp;IF(J105="","",","&amp;IFERROR(VLOOKUP($J105,【選択肢】!$Q$3:$U$90,4,)," ")&amp;IF(K105="","",","&amp;IFERROR(VLOOKUP($K105,【選択肢】!$Q$3:$U$90,4,)," ")&amp;IF(L105="","",","&amp;IFERROR(VLOOKUP($L105,【選択肢】!$Q$3:$U$90,4,)," "))))))))</f>
        <v/>
      </c>
      <c r="O105" s="1310" t="str">
        <f>IF(G105="","",(IFERROR(VLOOKUP($G105,【選択肢】!$Q$3:$U$90,5,)," ")&amp;IF(H105="","",""&amp;CHAR(10)&amp;IFERROR(VLOOKUP($H105,【選択肢】!$Q$3:$U$90,5,)," ")&amp;IF(I105="","",""&amp;CHAR(10)&amp;IFERROR(VLOOKUP($I105,【選択肢】!$Q$3:$U$90,5,)," ")&amp;IF(J105="","",""&amp;CHAR(10)&amp;IFERROR(VLOOKUP($J105,【選択肢】!$Q$3:$U$90,5,)," ")&amp;IF(K105="","",""&amp;CHAR(10)&amp;IFERROR(VLOOKUP($K105,【選択肢】!$Q$3:$U$90,5,)," ")&amp;IF(L105="","",""&amp;CHAR(10)&amp;IFERROR(VLOOKUP($L105,【選択肢】!$Q$3:$U$90,5,)," "))))))))</f>
        <v/>
      </c>
      <c r="P105" s="1311"/>
      <c r="Q105" s="1119"/>
      <c r="R105" s="1119"/>
      <c r="S105" s="167"/>
      <c r="T105" s="167"/>
      <c r="U105" s="167"/>
      <c r="V105" s="167"/>
      <c r="W105" s="167"/>
    </row>
    <row r="106" spans="2:23">
      <c r="B106" s="1115"/>
      <c r="C106" s="1116"/>
      <c r="D106" s="1117"/>
      <c r="E106" s="1117"/>
      <c r="F106" s="482">
        <f t="shared" si="3"/>
        <v>0</v>
      </c>
      <c r="G106" s="1118"/>
      <c r="H106" s="1118"/>
      <c r="I106" s="1118"/>
      <c r="J106" s="1118"/>
      <c r="K106" s="1118"/>
      <c r="L106" s="1118"/>
      <c r="M106" s="1310" t="str">
        <f>IF(G106="","",(IFERROR(VLOOKUP($G106,【選択肢】!$Q$3:$U$90,2,)," ")&amp;IF(H106="","",""&amp;CHAR(10)&amp;IFERROR(VLOOKUP($H106,【選択肢】!$Q$3:$U$90,2,)," ")&amp;IF(I106="","",""&amp;CHAR(10)&amp;IFERROR(VLOOKUP($I106,【選択肢】!$Q$3:$U$90,2,)," ")&amp;IF(J106="","",""&amp;CHAR(10)&amp;IFERROR(VLOOKUP($J106,【選択肢】!$Q$3:$U$90,2,)," ")&amp;IF(K106="","",""&amp;CHAR(10)&amp;IFERROR(VLOOKUP($K106,【選択肢】!$Q$3:$U$90,2,)," ")&amp;IF(L106="","",""&amp;CHAR(10)&amp;IFERROR(VLOOKUP($L106,【選択肢】!$Q$3:$U$90,2,)," "))))))))</f>
        <v/>
      </c>
      <c r="N106" s="1310" t="str">
        <f>IF(G106="","",(IFERROR(VLOOKUP($G106,【選択肢】!$Q$3:$U$90,4,)," ")&amp;IF(H106="","",","&amp;IFERROR(VLOOKUP($H106,【選択肢】!$Q$3:$U$90,4,)," ")&amp;IF(I106="","",","&amp;IFERROR(VLOOKUP($I106,【選択肢】!$Q$3:$U$90,4,)," ")&amp;IF(J106="","",","&amp;IFERROR(VLOOKUP($J106,【選択肢】!$Q$3:$U$90,4,)," ")&amp;IF(K106="","",","&amp;IFERROR(VLOOKUP($K106,【選択肢】!$Q$3:$U$90,4,)," ")&amp;IF(L106="","",","&amp;IFERROR(VLOOKUP($L106,【選択肢】!$Q$3:$U$90,4,)," "))))))))</f>
        <v/>
      </c>
      <c r="O106" s="1310" t="str">
        <f>IF(G106="","",(IFERROR(VLOOKUP($G106,【選択肢】!$Q$3:$U$90,5,)," ")&amp;IF(H106="","",""&amp;CHAR(10)&amp;IFERROR(VLOOKUP($H106,【選択肢】!$Q$3:$U$90,5,)," ")&amp;IF(I106="","",""&amp;CHAR(10)&amp;IFERROR(VLOOKUP($I106,【選択肢】!$Q$3:$U$90,5,)," ")&amp;IF(J106="","",""&amp;CHAR(10)&amp;IFERROR(VLOOKUP($J106,【選択肢】!$Q$3:$U$90,5,)," ")&amp;IF(K106="","",""&amp;CHAR(10)&amp;IFERROR(VLOOKUP($K106,【選択肢】!$Q$3:$U$90,5,)," ")&amp;IF(L106="","",""&amp;CHAR(10)&amp;IFERROR(VLOOKUP($L106,【選択肢】!$Q$3:$U$90,5,)," "))))))))</f>
        <v/>
      </c>
      <c r="P106" s="1311"/>
      <c r="Q106" s="1119"/>
      <c r="R106" s="1119"/>
      <c r="S106" s="167"/>
      <c r="T106" s="167"/>
      <c r="U106" s="167"/>
      <c r="V106" s="167"/>
      <c r="W106" s="167"/>
    </row>
    <row r="107" spans="2:23">
      <c r="B107" s="1115"/>
      <c r="C107" s="1116"/>
      <c r="D107" s="1117"/>
      <c r="E107" s="1117"/>
      <c r="F107" s="482">
        <f t="shared" si="3"/>
        <v>0</v>
      </c>
      <c r="G107" s="1118"/>
      <c r="H107" s="1118"/>
      <c r="I107" s="1118"/>
      <c r="J107" s="1118"/>
      <c r="K107" s="1118"/>
      <c r="L107" s="1118"/>
      <c r="M107" s="1310" t="str">
        <f>IF(G107="","",(IFERROR(VLOOKUP($G107,【選択肢】!$Q$3:$U$90,2,)," ")&amp;IF(H107="","",""&amp;CHAR(10)&amp;IFERROR(VLOOKUP($H107,【選択肢】!$Q$3:$U$90,2,)," ")&amp;IF(I107="","",""&amp;CHAR(10)&amp;IFERROR(VLOOKUP($I107,【選択肢】!$Q$3:$U$90,2,)," ")&amp;IF(J107="","",""&amp;CHAR(10)&amp;IFERROR(VLOOKUP($J107,【選択肢】!$Q$3:$U$90,2,)," ")&amp;IF(K107="","",""&amp;CHAR(10)&amp;IFERROR(VLOOKUP($K107,【選択肢】!$Q$3:$U$90,2,)," ")&amp;IF(L107="","",""&amp;CHAR(10)&amp;IFERROR(VLOOKUP($L107,【選択肢】!$Q$3:$U$90,2,)," "))))))))</f>
        <v/>
      </c>
      <c r="N107" s="1310" t="str">
        <f>IF(G107="","",(IFERROR(VLOOKUP($G107,【選択肢】!$Q$3:$U$90,4,)," ")&amp;IF(H107="","",","&amp;IFERROR(VLOOKUP($H107,【選択肢】!$Q$3:$U$90,4,)," ")&amp;IF(I107="","",","&amp;IFERROR(VLOOKUP($I107,【選択肢】!$Q$3:$U$90,4,)," ")&amp;IF(J107="","",","&amp;IFERROR(VLOOKUP($J107,【選択肢】!$Q$3:$U$90,4,)," ")&amp;IF(K107="","",","&amp;IFERROR(VLOOKUP($K107,【選択肢】!$Q$3:$U$90,4,)," ")&amp;IF(L107="","",","&amp;IFERROR(VLOOKUP($L107,【選択肢】!$Q$3:$U$90,4,)," "))))))))</f>
        <v/>
      </c>
      <c r="O107" s="1310" t="str">
        <f>IF(G107="","",(IFERROR(VLOOKUP($G107,【選択肢】!$Q$3:$U$90,5,)," ")&amp;IF(H107="","",""&amp;CHAR(10)&amp;IFERROR(VLOOKUP($H107,【選択肢】!$Q$3:$U$90,5,)," ")&amp;IF(I107="","",""&amp;CHAR(10)&amp;IFERROR(VLOOKUP($I107,【選択肢】!$Q$3:$U$90,5,)," ")&amp;IF(J107="","",""&amp;CHAR(10)&amp;IFERROR(VLOOKUP($J107,【選択肢】!$Q$3:$U$90,5,)," ")&amp;IF(K107="","",""&amp;CHAR(10)&amp;IFERROR(VLOOKUP($K107,【選択肢】!$Q$3:$U$90,5,)," ")&amp;IF(L107="","",""&amp;CHAR(10)&amp;IFERROR(VLOOKUP($L107,【選択肢】!$Q$3:$U$90,5,)," "))))))))</f>
        <v/>
      </c>
      <c r="P107" s="1311"/>
      <c r="Q107" s="1119"/>
      <c r="R107" s="1119"/>
      <c r="S107" s="167"/>
      <c r="T107" s="167"/>
      <c r="U107" s="167"/>
      <c r="V107" s="167"/>
      <c r="W107" s="167"/>
    </row>
    <row r="108" spans="2:23">
      <c r="B108" s="1115"/>
      <c r="C108" s="1116"/>
      <c r="D108" s="1117"/>
      <c r="E108" s="1117"/>
      <c r="F108" s="482">
        <f t="shared" si="3"/>
        <v>0</v>
      </c>
      <c r="G108" s="1118"/>
      <c r="H108" s="1118"/>
      <c r="I108" s="1118"/>
      <c r="J108" s="1118"/>
      <c r="K108" s="1118"/>
      <c r="L108" s="1118"/>
      <c r="M108" s="1310" t="str">
        <f>IF(G108="","",(IFERROR(VLOOKUP($G108,【選択肢】!$Q$3:$U$90,2,)," ")&amp;IF(H108="","",""&amp;CHAR(10)&amp;IFERROR(VLOOKUP($H108,【選択肢】!$Q$3:$U$90,2,)," ")&amp;IF(I108="","",""&amp;CHAR(10)&amp;IFERROR(VLOOKUP($I108,【選択肢】!$Q$3:$U$90,2,)," ")&amp;IF(J108="","",""&amp;CHAR(10)&amp;IFERROR(VLOOKUP($J108,【選択肢】!$Q$3:$U$90,2,)," ")&amp;IF(K108="","",""&amp;CHAR(10)&amp;IFERROR(VLOOKUP($K108,【選択肢】!$Q$3:$U$90,2,)," ")&amp;IF(L108="","",""&amp;CHAR(10)&amp;IFERROR(VLOOKUP($L108,【選択肢】!$Q$3:$U$90,2,)," "))))))))</f>
        <v/>
      </c>
      <c r="N108" s="1310" t="str">
        <f>IF(G108="","",(IFERROR(VLOOKUP($G108,【選択肢】!$Q$3:$U$90,4,)," ")&amp;IF(H108="","",","&amp;IFERROR(VLOOKUP($H108,【選択肢】!$Q$3:$U$90,4,)," ")&amp;IF(I108="","",","&amp;IFERROR(VLOOKUP($I108,【選択肢】!$Q$3:$U$90,4,)," ")&amp;IF(J108="","",","&amp;IFERROR(VLOOKUP($J108,【選択肢】!$Q$3:$U$90,4,)," ")&amp;IF(K108="","",","&amp;IFERROR(VLOOKUP($K108,【選択肢】!$Q$3:$U$90,4,)," ")&amp;IF(L108="","",","&amp;IFERROR(VLOOKUP($L108,【選択肢】!$Q$3:$U$90,4,)," "))))))))</f>
        <v/>
      </c>
      <c r="O108" s="1310" t="str">
        <f>IF(G108="","",(IFERROR(VLOOKUP($G108,【選択肢】!$Q$3:$U$90,5,)," ")&amp;IF(H108="","",""&amp;CHAR(10)&amp;IFERROR(VLOOKUP($H108,【選択肢】!$Q$3:$U$90,5,)," ")&amp;IF(I108="","",""&amp;CHAR(10)&amp;IFERROR(VLOOKUP($I108,【選択肢】!$Q$3:$U$90,5,)," ")&amp;IF(J108="","",""&amp;CHAR(10)&amp;IFERROR(VLOOKUP($J108,【選択肢】!$Q$3:$U$90,5,)," ")&amp;IF(K108="","",""&amp;CHAR(10)&amp;IFERROR(VLOOKUP($K108,【選択肢】!$Q$3:$U$90,5,)," ")&amp;IF(L108="","",""&amp;CHAR(10)&amp;IFERROR(VLOOKUP($L108,【選択肢】!$Q$3:$U$90,5,)," "))))))))</f>
        <v/>
      </c>
      <c r="P108" s="1311"/>
      <c r="Q108" s="1119"/>
      <c r="R108" s="1119"/>
      <c r="S108" s="167"/>
      <c r="T108" s="167"/>
      <c r="U108" s="167"/>
      <c r="V108" s="167"/>
      <c r="W108" s="167"/>
    </row>
    <row r="109" spans="2:23">
      <c r="B109" s="1115"/>
      <c r="C109" s="1116"/>
      <c r="D109" s="1117"/>
      <c r="E109" s="1117"/>
      <c r="F109" s="482">
        <f t="shared" si="3"/>
        <v>0</v>
      </c>
      <c r="G109" s="1118"/>
      <c r="H109" s="1118"/>
      <c r="I109" s="1118"/>
      <c r="J109" s="1118"/>
      <c r="K109" s="1118"/>
      <c r="L109" s="1118"/>
      <c r="M109" s="1310" t="str">
        <f>IF(G109="","",(IFERROR(VLOOKUP($G109,【選択肢】!$Q$3:$U$90,2,)," ")&amp;IF(H109="","",""&amp;CHAR(10)&amp;IFERROR(VLOOKUP($H109,【選択肢】!$Q$3:$U$90,2,)," ")&amp;IF(I109="","",""&amp;CHAR(10)&amp;IFERROR(VLOOKUP($I109,【選択肢】!$Q$3:$U$90,2,)," ")&amp;IF(J109="","",""&amp;CHAR(10)&amp;IFERROR(VLOOKUP($J109,【選択肢】!$Q$3:$U$90,2,)," ")&amp;IF(K109="","",""&amp;CHAR(10)&amp;IFERROR(VLOOKUP($K109,【選択肢】!$Q$3:$U$90,2,)," ")&amp;IF(L109="","",""&amp;CHAR(10)&amp;IFERROR(VLOOKUP($L109,【選択肢】!$Q$3:$U$90,2,)," "))))))))</f>
        <v/>
      </c>
      <c r="N109" s="1310" t="str">
        <f>IF(G109="","",(IFERROR(VLOOKUP($G109,【選択肢】!$Q$3:$U$90,4,)," ")&amp;IF(H109="","",","&amp;IFERROR(VLOOKUP($H109,【選択肢】!$Q$3:$U$90,4,)," ")&amp;IF(I109="","",","&amp;IFERROR(VLOOKUP($I109,【選択肢】!$Q$3:$U$90,4,)," ")&amp;IF(J109="","",","&amp;IFERROR(VLOOKUP($J109,【選択肢】!$Q$3:$U$90,4,)," ")&amp;IF(K109="","",","&amp;IFERROR(VLOOKUP($K109,【選択肢】!$Q$3:$U$90,4,)," ")&amp;IF(L109="","",","&amp;IFERROR(VLOOKUP($L109,【選択肢】!$Q$3:$U$90,4,)," "))))))))</f>
        <v/>
      </c>
      <c r="O109" s="1310" t="str">
        <f>IF(G109="","",(IFERROR(VLOOKUP($G109,【選択肢】!$Q$3:$U$90,5,)," ")&amp;IF(H109="","",""&amp;CHAR(10)&amp;IFERROR(VLOOKUP($H109,【選択肢】!$Q$3:$U$90,5,)," ")&amp;IF(I109="","",""&amp;CHAR(10)&amp;IFERROR(VLOOKUP($I109,【選択肢】!$Q$3:$U$90,5,)," ")&amp;IF(J109="","",""&amp;CHAR(10)&amp;IFERROR(VLOOKUP($J109,【選択肢】!$Q$3:$U$90,5,)," ")&amp;IF(K109="","",""&amp;CHAR(10)&amp;IFERROR(VLOOKUP($K109,【選択肢】!$Q$3:$U$90,5,)," ")&amp;IF(L109="","",""&amp;CHAR(10)&amp;IFERROR(VLOOKUP($L109,【選択肢】!$Q$3:$U$90,5,)," "))))))))</f>
        <v/>
      </c>
      <c r="P109" s="1311"/>
      <c r="Q109" s="1119"/>
      <c r="R109" s="1119"/>
      <c r="S109" s="167"/>
      <c r="T109" s="167"/>
      <c r="U109" s="167"/>
      <c r="V109" s="167"/>
      <c r="W109" s="167"/>
    </row>
    <row r="110" spans="2:23">
      <c r="B110" s="1115"/>
      <c r="C110" s="1116"/>
      <c r="D110" s="1117"/>
      <c r="E110" s="1117"/>
      <c r="F110" s="482">
        <f t="shared" si="3"/>
        <v>0</v>
      </c>
      <c r="G110" s="1118"/>
      <c r="H110" s="1118"/>
      <c r="I110" s="1118"/>
      <c r="J110" s="1118"/>
      <c r="K110" s="1118"/>
      <c r="L110" s="1118"/>
      <c r="M110" s="1310" t="str">
        <f>IF(G110="","",(IFERROR(VLOOKUP($G110,【選択肢】!$Q$3:$U$90,2,)," ")&amp;IF(H110="","",""&amp;CHAR(10)&amp;IFERROR(VLOOKUP($H110,【選択肢】!$Q$3:$U$90,2,)," ")&amp;IF(I110="","",""&amp;CHAR(10)&amp;IFERROR(VLOOKUP($I110,【選択肢】!$Q$3:$U$90,2,)," ")&amp;IF(J110="","",""&amp;CHAR(10)&amp;IFERROR(VLOOKUP($J110,【選択肢】!$Q$3:$U$90,2,)," ")&amp;IF(K110="","",""&amp;CHAR(10)&amp;IFERROR(VLOOKUP($K110,【選択肢】!$Q$3:$U$90,2,)," ")&amp;IF(L110="","",""&amp;CHAR(10)&amp;IFERROR(VLOOKUP($L110,【選択肢】!$Q$3:$U$90,2,)," "))))))))</f>
        <v/>
      </c>
      <c r="N110" s="1310" t="str">
        <f>IF(G110="","",(IFERROR(VLOOKUP($G110,【選択肢】!$Q$3:$U$90,4,)," ")&amp;IF(H110="","",","&amp;IFERROR(VLOOKUP($H110,【選択肢】!$Q$3:$U$90,4,)," ")&amp;IF(I110="","",","&amp;IFERROR(VLOOKUP($I110,【選択肢】!$Q$3:$U$90,4,)," ")&amp;IF(J110="","",","&amp;IFERROR(VLOOKUP($J110,【選択肢】!$Q$3:$U$90,4,)," ")&amp;IF(K110="","",","&amp;IFERROR(VLOOKUP($K110,【選択肢】!$Q$3:$U$90,4,)," ")&amp;IF(L110="","",","&amp;IFERROR(VLOOKUP($L110,【選択肢】!$Q$3:$U$90,4,)," "))))))))</f>
        <v/>
      </c>
      <c r="O110" s="1310" t="str">
        <f>IF(G110="","",(IFERROR(VLOOKUP($G110,【選択肢】!$Q$3:$U$90,5,)," ")&amp;IF(H110="","",""&amp;CHAR(10)&amp;IFERROR(VLOOKUP($H110,【選択肢】!$Q$3:$U$90,5,)," ")&amp;IF(I110="","",""&amp;CHAR(10)&amp;IFERROR(VLOOKUP($I110,【選択肢】!$Q$3:$U$90,5,)," ")&amp;IF(J110="","",""&amp;CHAR(10)&amp;IFERROR(VLOOKUP($J110,【選択肢】!$Q$3:$U$90,5,)," ")&amp;IF(K110="","",""&amp;CHAR(10)&amp;IFERROR(VLOOKUP($K110,【選択肢】!$Q$3:$U$90,5,)," ")&amp;IF(L110="","",""&amp;CHAR(10)&amp;IFERROR(VLOOKUP($L110,【選択肢】!$Q$3:$U$90,5,)," "))))))))</f>
        <v/>
      </c>
      <c r="P110" s="1311"/>
      <c r="Q110" s="1119"/>
      <c r="R110" s="1119"/>
      <c r="S110" s="167"/>
      <c r="T110" s="167"/>
      <c r="U110" s="167"/>
      <c r="V110" s="167"/>
      <c r="W110" s="167"/>
    </row>
    <row r="111" spans="2:23">
      <c r="B111" s="1115"/>
      <c r="C111" s="1116"/>
      <c r="D111" s="1117"/>
      <c r="E111" s="1117"/>
      <c r="F111" s="482">
        <f t="shared" si="3"/>
        <v>0</v>
      </c>
      <c r="G111" s="1118"/>
      <c r="H111" s="1118"/>
      <c r="I111" s="1118"/>
      <c r="J111" s="1118"/>
      <c r="K111" s="1118"/>
      <c r="L111" s="1118"/>
      <c r="M111" s="1310" t="str">
        <f>IF(G111="","",(IFERROR(VLOOKUP($G111,【選択肢】!$Q$3:$U$90,2,)," ")&amp;IF(H111="","",""&amp;CHAR(10)&amp;IFERROR(VLOOKUP($H111,【選択肢】!$Q$3:$U$90,2,)," ")&amp;IF(I111="","",""&amp;CHAR(10)&amp;IFERROR(VLOOKUP($I111,【選択肢】!$Q$3:$U$90,2,)," ")&amp;IF(J111="","",""&amp;CHAR(10)&amp;IFERROR(VLOOKUP($J111,【選択肢】!$Q$3:$U$90,2,)," ")&amp;IF(K111="","",""&amp;CHAR(10)&amp;IFERROR(VLOOKUP($K111,【選択肢】!$Q$3:$U$90,2,)," ")&amp;IF(L111="","",""&amp;CHAR(10)&amp;IFERROR(VLOOKUP($L111,【選択肢】!$Q$3:$U$90,2,)," "))))))))</f>
        <v/>
      </c>
      <c r="N111" s="1310" t="str">
        <f>IF(G111="","",(IFERROR(VLOOKUP($G111,【選択肢】!$Q$3:$U$90,4,)," ")&amp;IF(H111="","",","&amp;IFERROR(VLOOKUP($H111,【選択肢】!$Q$3:$U$90,4,)," ")&amp;IF(I111="","",","&amp;IFERROR(VLOOKUP($I111,【選択肢】!$Q$3:$U$90,4,)," ")&amp;IF(J111="","",","&amp;IFERROR(VLOOKUP($J111,【選択肢】!$Q$3:$U$90,4,)," ")&amp;IF(K111="","",","&amp;IFERROR(VLOOKUP($K111,【選択肢】!$Q$3:$U$90,4,)," ")&amp;IF(L111="","",","&amp;IFERROR(VLOOKUP($L111,【選択肢】!$Q$3:$U$90,4,)," "))))))))</f>
        <v/>
      </c>
      <c r="O111" s="1310" t="str">
        <f>IF(G111="","",(IFERROR(VLOOKUP($G111,【選択肢】!$Q$3:$U$90,5,)," ")&amp;IF(H111="","",""&amp;CHAR(10)&amp;IFERROR(VLOOKUP($H111,【選択肢】!$Q$3:$U$90,5,)," ")&amp;IF(I111="","",""&amp;CHAR(10)&amp;IFERROR(VLOOKUP($I111,【選択肢】!$Q$3:$U$90,5,)," ")&amp;IF(J111="","",""&amp;CHAR(10)&amp;IFERROR(VLOOKUP($J111,【選択肢】!$Q$3:$U$90,5,)," ")&amp;IF(K111="","",""&amp;CHAR(10)&amp;IFERROR(VLOOKUP($K111,【選択肢】!$Q$3:$U$90,5,)," ")&amp;IF(L111="","",""&amp;CHAR(10)&amp;IFERROR(VLOOKUP($L111,【選択肢】!$Q$3:$U$90,5,)," "))))))))</f>
        <v/>
      </c>
      <c r="P111" s="1311"/>
      <c r="Q111" s="1119"/>
      <c r="R111" s="1119"/>
      <c r="S111" s="167"/>
      <c r="T111" s="167"/>
      <c r="U111" s="167"/>
      <c r="V111" s="167"/>
      <c r="W111" s="167"/>
    </row>
    <row r="112" spans="2:23">
      <c r="B112" s="1115"/>
      <c r="C112" s="1116"/>
      <c r="D112" s="1117"/>
      <c r="E112" s="1117"/>
      <c r="F112" s="482">
        <f t="shared" si="3"/>
        <v>0</v>
      </c>
      <c r="G112" s="1118"/>
      <c r="H112" s="1118"/>
      <c r="I112" s="1118"/>
      <c r="J112" s="1118"/>
      <c r="K112" s="1118"/>
      <c r="L112" s="1118"/>
      <c r="M112" s="1310" t="str">
        <f>IF(G112="","",(IFERROR(VLOOKUP($G112,【選択肢】!$Q$3:$U$90,2,)," ")&amp;IF(H112="","",""&amp;CHAR(10)&amp;IFERROR(VLOOKUP($H112,【選択肢】!$Q$3:$U$90,2,)," ")&amp;IF(I112="","",""&amp;CHAR(10)&amp;IFERROR(VLOOKUP($I112,【選択肢】!$Q$3:$U$90,2,)," ")&amp;IF(J112="","",""&amp;CHAR(10)&amp;IFERROR(VLOOKUP($J112,【選択肢】!$Q$3:$U$90,2,)," ")&amp;IF(K112="","",""&amp;CHAR(10)&amp;IFERROR(VLOOKUP($K112,【選択肢】!$Q$3:$U$90,2,)," ")&amp;IF(L112="","",""&amp;CHAR(10)&amp;IFERROR(VLOOKUP($L112,【選択肢】!$Q$3:$U$90,2,)," "))))))))</f>
        <v/>
      </c>
      <c r="N112" s="1310" t="str">
        <f>IF(G112="","",(IFERROR(VLOOKUP($G112,【選択肢】!$Q$3:$U$90,4,)," ")&amp;IF(H112="","",","&amp;IFERROR(VLOOKUP($H112,【選択肢】!$Q$3:$U$90,4,)," ")&amp;IF(I112="","",","&amp;IFERROR(VLOOKUP($I112,【選択肢】!$Q$3:$U$90,4,)," ")&amp;IF(J112="","",","&amp;IFERROR(VLOOKUP($J112,【選択肢】!$Q$3:$U$90,4,)," ")&amp;IF(K112="","",","&amp;IFERROR(VLOOKUP($K112,【選択肢】!$Q$3:$U$90,4,)," ")&amp;IF(L112="","",","&amp;IFERROR(VLOOKUP($L112,【選択肢】!$Q$3:$U$90,4,)," "))))))))</f>
        <v/>
      </c>
      <c r="O112" s="1310" t="str">
        <f>IF(G112="","",(IFERROR(VLOOKUP($G112,【選択肢】!$Q$3:$U$90,5,)," ")&amp;IF(H112="","",""&amp;CHAR(10)&amp;IFERROR(VLOOKUP($H112,【選択肢】!$Q$3:$U$90,5,)," ")&amp;IF(I112="","",""&amp;CHAR(10)&amp;IFERROR(VLOOKUP($I112,【選択肢】!$Q$3:$U$90,5,)," ")&amp;IF(J112="","",""&amp;CHAR(10)&amp;IFERROR(VLOOKUP($J112,【選択肢】!$Q$3:$U$90,5,)," ")&amp;IF(K112="","",""&amp;CHAR(10)&amp;IFERROR(VLOOKUP($K112,【選択肢】!$Q$3:$U$90,5,)," ")&amp;IF(L112="","",""&amp;CHAR(10)&amp;IFERROR(VLOOKUP($L112,【選択肢】!$Q$3:$U$90,5,)," "))))))))</f>
        <v/>
      </c>
      <c r="P112" s="1311"/>
      <c r="Q112" s="1119"/>
      <c r="R112" s="1119"/>
      <c r="S112" s="167"/>
      <c r="T112" s="167"/>
      <c r="U112" s="167"/>
      <c r="V112" s="167"/>
      <c r="W112" s="167"/>
    </row>
    <row r="113" spans="2:23">
      <c r="B113" s="1115"/>
      <c r="C113" s="1116"/>
      <c r="D113" s="1117"/>
      <c r="E113" s="1117"/>
      <c r="F113" s="482">
        <f t="shared" si="3"/>
        <v>0</v>
      </c>
      <c r="G113" s="1118"/>
      <c r="H113" s="1118"/>
      <c r="I113" s="1118"/>
      <c r="J113" s="1118"/>
      <c r="K113" s="1118"/>
      <c r="L113" s="1118"/>
      <c r="M113" s="1310" t="str">
        <f>IF(G113="","",(IFERROR(VLOOKUP($G113,【選択肢】!$Q$3:$U$90,2,)," ")&amp;IF(H113="","",""&amp;CHAR(10)&amp;IFERROR(VLOOKUP($H113,【選択肢】!$Q$3:$U$90,2,)," ")&amp;IF(I113="","",""&amp;CHAR(10)&amp;IFERROR(VLOOKUP($I113,【選択肢】!$Q$3:$U$90,2,)," ")&amp;IF(J113="","",""&amp;CHAR(10)&amp;IFERROR(VLOOKUP($J113,【選択肢】!$Q$3:$U$90,2,)," ")&amp;IF(K113="","",""&amp;CHAR(10)&amp;IFERROR(VLOOKUP($K113,【選択肢】!$Q$3:$U$90,2,)," ")&amp;IF(L113="","",""&amp;CHAR(10)&amp;IFERROR(VLOOKUP($L113,【選択肢】!$Q$3:$U$90,2,)," "))))))))</f>
        <v/>
      </c>
      <c r="N113" s="1310" t="str">
        <f>IF(G113="","",(IFERROR(VLOOKUP($G113,【選択肢】!$Q$3:$U$90,4,)," ")&amp;IF(H113="","",","&amp;IFERROR(VLOOKUP($H113,【選択肢】!$Q$3:$U$90,4,)," ")&amp;IF(I113="","",","&amp;IFERROR(VLOOKUP($I113,【選択肢】!$Q$3:$U$90,4,)," ")&amp;IF(J113="","",","&amp;IFERROR(VLOOKUP($J113,【選択肢】!$Q$3:$U$90,4,)," ")&amp;IF(K113="","",","&amp;IFERROR(VLOOKUP($K113,【選択肢】!$Q$3:$U$90,4,)," ")&amp;IF(L113="","",","&amp;IFERROR(VLOOKUP($L113,【選択肢】!$Q$3:$U$90,4,)," "))))))))</f>
        <v/>
      </c>
      <c r="O113" s="1310" t="str">
        <f>IF(G113="","",(IFERROR(VLOOKUP($G113,【選択肢】!$Q$3:$U$90,5,)," ")&amp;IF(H113="","",""&amp;CHAR(10)&amp;IFERROR(VLOOKUP($H113,【選択肢】!$Q$3:$U$90,5,)," ")&amp;IF(I113="","",""&amp;CHAR(10)&amp;IFERROR(VLOOKUP($I113,【選択肢】!$Q$3:$U$90,5,)," ")&amp;IF(J113="","",""&amp;CHAR(10)&amp;IFERROR(VLOOKUP($J113,【選択肢】!$Q$3:$U$90,5,)," ")&amp;IF(K113="","",""&amp;CHAR(10)&amp;IFERROR(VLOOKUP($K113,【選択肢】!$Q$3:$U$90,5,)," ")&amp;IF(L113="","",""&amp;CHAR(10)&amp;IFERROR(VLOOKUP($L113,【選択肢】!$Q$3:$U$90,5,)," "))))))))</f>
        <v/>
      </c>
      <c r="P113" s="1311"/>
      <c r="Q113" s="1119"/>
      <c r="R113" s="1119"/>
      <c r="S113" s="167"/>
      <c r="T113" s="167"/>
      <c r="U113" s="167"/>
      <c r="V113" s="167"/>
      <c r="W113" s="167"/>
    </row>
    <row r="114" spans="2:23">
      <c r="B114" s="1115"/>
      <c r="C114" s="1116"/>
      <c r="D114" s="1117"/>
      <c r="E114" s="1117"/>
      <c r="F114" s="482">
        <f t="shared" si="3"/>
        <v>0</v>
      </c>
      <c r="G114" s="1118"/>
      <c r="H114" s="1118"/>
      <c r="I114" s="1118"/>
      <c r="J114" s="1118"/>
      <c r="K114" s="1118"/>
      <c r="L114" s="1118"/>
      <c r="M114" s="1310" t="str">
        <f>IF(G114="","",(IFERROR(VLOOKUP($G114,【選択肢】!$Q$3:$U$90,2,)," ")&amp;IF(H114="","",""&amp;CHAR(10)&amp;IFERROR(VLOOKUP($H114,【選択肢】!$Q$3:$U$90,2,)," ")&amp;IF(I114="","",""&amp;CHAR(10)&amp;IFERROR(VLOOKUP($I114,【選択肢】!$Q$3:$U$90,2,)," ")&amp;IF(J114="","",""&amp;CHAR(10)&amp;IFERROR(VLOOKUP($J114,【選択肢】!$Q$3:$U$90,2,)," ")&amp;IF(K114="","",""&amp;CHAR(10)&amp;IFERROR(VLOOKUP($K114,【選択肢】!$Q$3:$U$90,2,)," ")&amp;IF(L114="","",""&amp;CHAR(10)&amp;IFERROR(VLOOKUP($L114,【選択肢】!$Q$3:$U$90,2,)," "))))))))</f>
        <v/>
      </c>
      <c r="N114" s="1310" t="str">
        <f>IF(G114="","",(IFERROR(VLOOKUP($G114,【選択肢】!$Q$3:$U$90,4,)," ")&amp;IF(H114="","",","&amp;IFERROR(VLOOKUP($H114,【選択肢】!$Q$3:$U$90,4,)," ")&amp;IF(I114="","",","&amp;IFERROR(VLOOKUP($I114,【選択肢】!$Q$3:$U$90,4,)," ")&amp;IF(J114="","",","&amp;IFERROR(VLOOKUP($J114,【選択肢】!$Q$3:$U$90,4,)," ")&amp;IF(K114="","",","&amp;IFERROR(VLOOKUP($K114,【選択肢】!$Q$3:$U$90,4,)," ")&amp;IF(L114="","",","&amp;IFERROR(VLOOKUP($L114,【選択肢】!$Q$3:$U$90,4,)," "))))))))</f>
        <v/>
      </c>
      <c r="O114" s="1310" t="str">
        <f>IF(G114="","",(IFERROR(VLOOKUP($G114,【選択肢】!$Q$3:$U$90,5,)," ")&amp;IF(H114="","",""&amp;CHAR(10)&amp;IFERROR(VLOOKUP($H114,【選択肢】!$Q$3:$U$90,5,)," ")&amp;IF(I114="","",""&amp;CHAR(10)&amp;IFERROR(VLOOKUP($I114,【選択肢】!$Q$3:$U$90,5,)," ")&amp;IF(J114="","",""&amp;CHAR(10)&amp;IFERROR(VLOOKUP($J114,【選択肢】!$Q$3:$U$90,5,)," ")&amp;IF(K114="","",""&amp;CHAR(10)&amp;IFERROR(VLOOKUP($K114,【選択肢】!$Q$3:$U$90,5,)," ")&amp;IF(L114="","",""&amp;CHAR(10)&amp;IFERROR(VLOOKUP($L114,【選択肢】!$Q$3:$U$90,5,)," "))))))))</f>
        <v/>
      </c>
      <c r="P114" s="1311"/>
      <c r="Q114" s="1119"/>
      <c r="R114" s="1119"/>
      <c r="S114" s="167"/>
      <c r="T114" s="167"/>
      <c r="U114" s="167"/>
      <c r="V114" s="167"/>
      <c r="W114" s="167"/>
    </row>
    <row r="115" spans="2:23">
      <c r="B115" s="1115"/>
      <c r="C115" s="1116"/>
      <c r="D115" s="1117"/>
      <c r="E115" s="1117"/>
      <c r="F115" s="482">
        <f t="shared" si="3"/>
        <v>0</v>
      </c>
      <c r="G115" s="1118"/>
      <c r="H115" s="1118"/>
      <c r="I115" s="1118"/>
      <c r="J115" s="1118"/>
      <c r="K115" s="1118"/>
      <c r="L115" s="1118"/>
      <c r="M115" s="1310" t="str">
        <f>IF(G115="","",(IFERROR(VLOOKUP($G115,【選択肢】!$Q$3:$U$90,2,)," ")&amp;IF(H115="","",""&amp;CHAR(10)&amp;IFERROR(VLOOKUP($H115,【選択肢】!$Q$3:$U$90,2,)," ")&amp;IF(I115="","",""&amp;CHAR(10)&amp;IFERROR(VLOOKUP($I115,【選択肢】!$Q$3:$U$90,2,)," ")&amp;IF(J115="","",""&amp;CHAR(10)&amp;IFERROR(VLOOKUP($J115,【選択肢】!$Q$3:$U$90,2,)," ")&amp;IF(K115="","",""&amp;CHAR(10)&amp;IFERROR(VLOOKUP($K115,【選択肢】!$Q$3:$U$90,2,)," ")&amp;IF(L115="","",""&amp;CHAR(10)&amp;IFERROR(VLOOKUP($L115,【選択肢】!$Q$3:$U$90,2,)," "))))))))</f>
        <v/>
      </c>
      <c r="N115" s="1310" t="str">
        <f>IF(G115="","",(IFERROR(VLOOKUP($G115,【選択肢】!$Q$3:$U$90,4,)," ")&amp;IF(H115="","",","&amp;IFERROR(VLOOKUP($H115,【選択肢】!$Q$3:$U$90,4,)," ")&amp;IF(I115="","",","&amp;IFERROR(VLOOKUP($I115,【選択肢】!$Q$3:$U$90,4,)," ")&amp;IF(J115="","",","&amp;IFERROR(VLOOKUP($J115,【選択肢】!$Q$3:$U$90,4,)," ")&amp;IF(K115="","",","&amp;IFERROR(VLOOKUP($K115,【選択肢】!$Q$3:$U$90,4,)," ")&amp;IF(L115="","",","&amp;IFERROR(VLOOKUP($L115,【選択肢】!$Q$3:$U$90,4,)," "))))))))</f>
        <v/>
      </c>
      <c r="O115" s="1310" t="str">
        <f>IF(G115="","",(IFERROR(VLOOKUP($G115,【選択肢】!$Q$3:$U$90,5,)," ")&amp;IF(H115="","",""&amp;CHAR(10)&amp;IFERROR(VLOOKUP($H115,【選択肢】!$Q$3:$U$90,5,)," ")&amp;IF(I115="","",""&amp;CHAR(10)&amp;IFERROR(VLOOKUP($I115,【選択肢】!$Q$3:$U$90,5,)," ")&amp;IF(J115="","",""&amp;CHAR(10)&amp;IFERROR(VLOOKUP($J115,【選択肢】!$Q$3:$U$90,5,)," ")&amp;IF(K115="","",""&amp;CHAR(10)&amp;IFERROR(VLOOKUP($K115,【選択肢】!$Q$3:$U$90,5,)," ")&amp;IF(L115="","",""&amp;CHAR(10)&amp;IFERROR(VLOOKUP($L115,【選択肢】!$Q$3:$U$90,5,)," "))))))))</f>
        <v/>
      </c>
      <c r="P115" s="1311"/>
      <c r="Q115" s="1119"/>
      <c r="R115" s="1119"/>
      <c r="S115" s="167"/>
      <c r="T115" s="167"/>
      <c r="U115" s="167"/>
      <c r="V115" s="167"/>
      <c r="W115" s="167"/>
    </row>
    <row r="116" spans="2:23">
      <c r="B116" s="1115"/>
      <c r="C116" s="1116"/>
      <c r="D116" s="1117"/>
      <c r="E116" s="1117"/>
      <c r="F116" s="482">
        <f t="shared" si="3"/>
        <v>0</v>
      </c>
      <c r="G116" s="1118"/>
      <c r="H116" s="1118"/>
      <c r="I116" s="1118"/>
      <c r="J116" s="1118"/>
      <c r="K116" s="1118"/>
      <c r="L116" s="1118"/>
      <c r="M116" s="1310" t="str">
        <f>IF(G116="","",(IFERROR(VLOOKUP($G116,【選択肢】!$Q$3:$U$90,2,)," ")&amp;IF(H116="","",""&amp;CHAR(10)&amp;IFERROR(VLOOKUP($H116,【選択肢】!$Q$3:$U$90,2,)," ")&amp;IF(I116="","",""&amp;CHAR(10)&amp;IFERROR(VLOOKUP($I116,【選択肢】!$Q$3:$U$90,2,)," ")&amp;IF(J116="","",""&amp;CHAR(10)&amp;IFERROR(VLOOKUP($J116,【選択肢】!$Q$3:$U$90,2,)," ")&amp;IF(K116="","",""&amp;CHAR(10)&amp;IFERROR(VLOOKUP($K116,【選択肢】!$Q$3:$U$90,2,)," ")&amp;IF(L116="","",""&amp;CHAR(10)&amp;IFERROR(VLOOKUP($L116,【選択肢】!$Q$3:$U$90,2,)," "))))))))</f>
        <v/>
      </c>
      <c r="N116" s="1310" t="str">
        <f>IF(G116="","",(IFERROR(VLOOKUP($G116,【選択肢】!$Q$3:$U$90,4,)," ")&amp;IF(H116="","",","&amp;IFERROR(VLOOKUP($H116,【選択肢】!$Q$3:$U$90,4,)," ")&amp;IF(I116="","",","&amp;IFERROR(VLOOKUP($I116,【選択肢】!$Q$3:$U$90,4,)," ")&amp;IF(J116="","",","&amp;IFERROR(VLOOKUP($J116,【選択肢】!$Q$3:$U$90,4,)," ")&amp;IF(K116="","",","&amp;IFERROR(VLOOKUP($K116,【選択肢】!$Q$3:$U$90,4,)," ")&amp;IF(L116="","",","&amp;IFERROR(VLOOKUP($L116,【選択肢】!$Q$3:$U$90,4,)," "))))))))</f>
        <v/>
      </c>
      <c r="O116" s="1310" t="str">
        <f>IF(G116="","",(IFERROR(VLOOKUP($G116,【選択肢】!$Q$3:$U$90,5,)," ")&amp;IF(H116="","",""&amp;CHAR(10)&amp;IFERROR(VLOOKUP($H116,【選択肢】!$Q$3:$U$90,5,)," ")&amp;IF(I116="","",""&amp;CHAR(10)&amp;IFERROR(VLOOKUP($I116,【選択肢】!$Q$3:$U$90,5,)," ")&amp;IF(J116="","",""&amp;CHAR(10)&amp;IFERROR(VLOOKUP($J116,【選択肢】!$Q$3:$U$90,5,)," ")&amp;IF(K116="","",""&amp;CHAR(10)&amp;IFERROR(VLOOKUP($K116,【選択肢】!$Q$3:$U$90,5,)," ")&amp;IF(L116="","",""&amp;CHAR(10)&amp;IFERROR(VLOOKUP($L116,【選択肢】!$Q$3:$U$90,5,)," "))))))))</f>
        <v/>
      </c>
      <c r="P116" s="1311"/>
      <c r="Q116" s="1119"/>
      <c r="R116" s="1119"/>
      <c r="S116" s="167"/>
      <c r="T116" s="167"/>
      <c r="U116" s="167"/>
      <c r="V116" s="167"/>
      <c r="W116" s="167"/>
    </row>
    <row r="117" spans="2:23">
      <c r="B117" s="1115"/>
      <c r="C117" s="1116"/>
      <c r="D117" s="1117"/>
      <c r="E117" s="1117"/>
      <c r="F117" s="482">
        <f t="shared" si="3"/>
        <v>0</v>
      </c>
      <c r="G117" s="1118"/>
      <c r="H117" s="1118"/>
      <c r="I117" s="1118"/>
      <c r="J117" s="1118"/>
      <c r="K117" s="1118"/>
      <c r="L117" s="1118"/>
      <c r="M117" s="1310" t="str">
        <f>IF(G117="","",(IFERROR(VLOOKUP($G117,【選択肢】!$Q$3:$U$90,2,)," ")&amp;IF(H117="","",""&amp;CHAR(10)&amp;IFERROR(VLOOKUP($H117,【選択肢】!$Q$3:$U$90,2,)," ")&amp;IF(I117="","",""&amp;CHAR(10)&amp;IFERROR(VLOOKUP($I117,【選択肢】!$Q$3:$U$90,2,)," ")&amp;IF(J117="","",""&amp;CHAR(10)&amp;IFERROR(VLOOKUP($J117,【選択肢】!$Q$3:$U$90,2,)," ")&amp;IF(K117="","",""&amp;CHAR(10)&amp;IFERROR(VLOOKUP($K117,【選択肢】!$Q$3:$U$90,2,)," ")&amp;IF(L117="","",""&amp;CHAR(10)&amp;IFERROR(VLOOKUP($L117,【選択肢】!$Q$3:$U$90,2,)," "))))))))</f>
        <v/>
      </c>
      <c r="N117" s="1310" t="str">
        <f>IF(G117="","",(IFERROR(VLOOKUP($G117,【選択肢】!$Q$3:$U$90,4,)," ")&amp;IF(H117="","",","&amp;IFERROR(VLOOKUP($H117,【選択肢】!$Q$3:$U$90,4,)," ")&amp;IF(I117="","",","&amp;IFERROR(VLOOKUP($I117,【選択肢】!$Q$3:$U$90,4,)," ")&amp;IF(J117="","",","&amp;IFERROR(VLOOKUP($J117,【選択肢】!$Q$3:$U$90,4,)," ")&amp;IF(K117="","",","&amp;IFERROR(VLOOKUP($K117,【選択肢】!$Q$3:$U$90,4,)," ")&amp;IF(L117="","",","&amp;IFERROR(VLOOKUP($L117,【選択肢】!$Q$3:$U$90,4,)," "))))))))</f>
        <v/>
      </c>
      <c r="O117" s="1310" t="str">
        <f>IF(G117="","",(IFERROR(VLOOKUP($G117,【選択肢】!$Q$3:$U$90,5,)," ")&amp;IF(H117="","",""&amp;CHAR(10)&amp;IFERROR(VLOOKUP($H117,【選択肢】!$Q$3:$U$90,5,)," ")&amp;IF(I117="","",""&amp;CHAR(10)&amp;IFERROR(VLOOKUP($I117,【選択肢】!$Q$3:$U$90,5,)," ")&amp;IF(J117="","",""&amp;CHAR(10)&amp;IFERROR(VLOOKUP($J117,【選択肢】!$Q$3:$U$90,5,)," ")&amp;IF(K117="","",""&amp;CHAR(10)&amp;IFERROR(VLOOKUP($K117,【選択肢】!$Q$3:$U$90,5,)," ")&amp;IF(L117="","",""&amp;CHAR(10)&amp;IFERROR(VLOOKUP($L117,【選択肢】!$Q$3:$U$90,5,)," "))))))))</f>
        <v/>
      </c>
      <c r="P117" s="1311"/>
      <c r="Q117" s="1119"/>
      <c r="R117" s="1119"/>
      <c r="S117" s="167"/>
      <c r="T117" s="167"/>
      <c r="U117" s="167"/>
      <c r="V117" s="167"/>
      <c r="W117" s="167"/>
    </row>
    <row r="118" spans="2:23">
      <c r="B118" s="1115"/>
      <c r="C118" s="1116"/>
      <c r="D118" s="1117"/>
      <c r="E118" s="1117"/>
      <c r="F118" s="482">
        <f t="shared" si="3"/>
        <v>0</v>
      </c>
      <c r="G118" s="1118"/>
      <c r="H118" s="1118"/>
      <c r="I118" s="1118"/>
      <c r="J118" s="1118"/>
      <c r="K118" s="1118"/>
      <c r="L118" s="1118"/>
      <c r="M118" s="1310" t="str">
        <f>IF(G118="","",(IFERROR(VLOOKUP($G118,【選択肢】!$Q$3:$U$90,2,)," ")&amp;IF(H118="","",""&amp;CHAR(10)&amp;IFERROR(VLOOKUP($H118,【選択肢】!$Q$3:$U$90,2,)," ")&amp;IF(I118="","",""&amp;CHAR(10)&amp;IFERROR(VLOOKUP($I118,【選択肢】!$Q$3:$U$90,2,)," ")&amp;IF(J118="","",""&amp;CHAR(10)&amp;IFERROR(VLOOKUP($J118,【選択肢】!$Q$3:$U$90,2,)," ")&amp;IF(K118="","",""&amp;CHAR(10)&amp;IFERROR(VLOOKUP($K118,【選択肢】!$Q$3:$U$90,2,)," ")&amp;IF(L118="","",""&amp;CHAR(10)&amp;IFERROR(VLOOKUP($L118,【選択肢】!$Q$3:$U$90,2,)," "))))))))</f>
        <v/>
      </c>
      <c r="N118" s="1310" t="str">
        <f>IF(G118="","",(IFERROR(VLOOKUP($G118,【選択肢】!$Q$3:$U$90,4,)," ")&amp;IF(H118="","",","&amp;IFERROR(VLOOKUP($H118,【選択肢】!$Q$3:$U$90,4,)," ")&amp;IF(I118="","",","&amp;IFERROR(VLOOKUP($I118,【選択肢】!$Q$3:$U$90,4,)," ")&amp;IF(J118="","",","&amp;IFERROR(VLOOKUP($J118,【選択肢】!$Q$3:$U$90,4,)," ")&amp;IF(K118="","",","&amp;IFERROR(VLOOKUP($K118,【選択肢】!$Q$3:$U$90,4,)," ")&amp;IF(L118="","",","&amp;IFERROR(VLOOKUP($L118,【選択肢】!$Q$3:$U$90,4,)," "))))))))</f>
        <v/>
      </c>
      <c r="O118" s="1310" t="str">
        <f>IF(G118="","",(IFERROR(VLOOKUP($G118,【選択肢】!$Q$3:$U$90,5,)," ")&amp;IF(H118="","",""&amp;CHAR(10)&amp;IFERROR(VLOOKUP($H118,【選択肢】!$Q$3:$U$90,5,)," ")&amp;IF(I118="","",""&amp;CHAR(10)&amp;IFERROR(VLOOKUP($I118,【選択肢】!$Q$3:$U$90,5,)," ")&amp;IF(J118="","",""&amp;CHAR(10)&amp;IFERROR(VLOOKUP($J118,【選択肢】!$Q$3:$U$90,5,)," ")&amp;IF(K118="","",""&amp;CHAR(10)&amp;IFERROR(VLOOKUP($K118,【選択肢】!$Q$3:$U$90,5,)," ")&amp;IF(L118="","",""&amp;CHAR(10)&amp;IFERROR(VLOOKUP($L118,【選択肢】!$Q$3:$U$90,5,)," "))))))))</f>
        <v/>
      </c>
      <c r="P118" s="1311"/>
      <c r="Q118" s="1119"/>
      <c r="R118" s="1119"/>
      <c r="S118" s="167"/>
      <c r="T118" s="167"/>
      <c r="U118" s="167"/>
      <c r="V118" s="167"/>
      <c r="W118" s="167"/>
    </row>
    <row r="119" spans="2:23">
      <c r="B119" s="1115"/>
      <c r="C119" s="1116"/>
      <c r="D119" s="1117"/>
      <c r="E119" s="1117"/>
      <c r="F119" s="482">
        <f t="shared" si="3"/>
        <v>0</v>
      </c>
      <c r="G119" s="1118"/>
      <c r="H119" s="1118"/>
      <c r="I119" s="1118"/>
      <c r="J119" s="1118"/>
      <c r="K119" s="1118"/>
      <c r="L119" s="1118"/>
      <c r="M119" s="1310" t="str">
        <f>IF(G119="","",(IFERROR(VLOOKUP($G119,【選択肢】!$Q$3:$U$90,2,)," ")&amp;IF(H119="","",""&amp;CHAR(10)&amp;IFERROR(VLOOKUP($H119,【選択肢】!$Q$3:$U$90,2,)," ")&amp;IF(I119="","",""&amp;CHAR(10)&amp;IFERROR(VLOOKUP($I119,【選択肢】!$Q$3:$U$90,2,)," ")&amp;IF(J119="","",""&amp;CHAR(10)&amp;IFERROR(VLOOKUP($J119,【選択肢】!$Q$3:$U$90,2,)," ")&amp;IF(K119="","",""&amp;CHAR(10)&amp;IFERROR(VLOOKUP($K119,【選択肢】!$Q$3:$U$90,2,)," ")&amp;IF(L119="","",""&amp;CHAR(10)&amp;IFERROR(VLOOKUP($L119,【選択肢】!$Q$3:$U$90,2,)," "))))))))</f>
        <v/>
      </c>
      <c r="N119" s="1310" t="str">
        <f>IF(G119="","",(IFERROR(VLOOKUP($G119,【選択肢】!$Q$3:$U$90,4,)," ")&amp;IF(H119="","",","&amp;IFERROR(VLOOKUP($H119,【選択肢】!$Q$3:$U$90,4,)," ")&amp;IF(I119="","",","&amp;IFERROR(VLOOKUP($I119,【選択肢】!$Q$3:$U$90,4,)," ")&amp;IF(J119="","",","&amp;IFERROR(VLOOKUP($J119,【選択肢】!$Q$3:$U$90,4,)," ")&amp;IF(K119="","",","&amp;IFERROR(VLOOKUP($K119,【選択肢】!$Q$3:$U$90,4,)," ")&amp;IF(L119="","",","&amp;IFERROR(VLOOKUP($L119,【選択肢】!$Q$3:$U$90,4,)," "))))))))</f>
        <v/>
      </c>
      <c r="O119" s="1310" t="str">
        <f>IF(G119="","",(IFERROR(VLOOKUP($G119,【選択肢】!$Q$3:$U$90,5,)," ")&amp;IF(H119="","",""&amp;CHAR(10)&amp;IFERROR(VLOOKUP($H119,【選択肢】!$Q$3:$U$90,5,)," ")&amp;IF(I119="","",""&amp;CHAR(10)&amp;IFERROR(VLOOKUP($I119,【選択肢】!$Q$3:$U$90,5,)," ")&amp;IF(J119="","",""&amp;CHAR(10)&amp;IFERROR(VLOOKUP($J119,【選択肢】!$Q$3:$U$90,5,)," ")&amp;IF(K119="","",""&amp;CHAR(10)&amp;IFERROR(VLOOKUP($K119,【選択肢】!$Q$3:$U$90,5,)," ")&amp;IF(L119="","",""&amp;CHAR(10)&amp;IFERROR(VLOOKUP($L119,【選択肢】!$Q$3:$U$90,5,)," "))))))))</f>
        <v/>
      </c>
      <c r="P119" s="1311"/>
      <c r="Q119" s="1119"/>
      <c r="R119" s="1119"/>
      <c r="S119" s="167"/>
      <c r="T119" s="167"/>
      <c r="U119" s="167"/>
      <c r="V119" s="167"/>
      <c r="W119" s="167"/>
    </row>
    <row r="120" spans="2:23">
      <c r="B120" s="1115"/>
      <c r="C120" s="1116"/>
      <c r="D120" s="1117"/>
      <c r="E120" s="1117"/>
      <c r="F120" s="482">
        <f t="shared" si="3"/>
        <v>0</v>
      </c>
      <c r="G120" s="1118"/>
      <c r="H120" s="1118"/>
      <c r="I120" s="1118"/>
      <c r="J120" s="1118"/>
      <c r="K120" s="1118"/>
      <c r="L120" s="1118"/>
      <c r="M120" s="1310" t="str">
        <f>IF(G120="","",(IFERROR(VLOOKUP($G120,【選択肢】!$Q$3:$U$90,2,)," ")&amp;IF(H120="","",""&amp;CHAR(10)&amp;IFERROR(VLOOKUP($H120,【選択肢】!$Q$3:$U$90,2,)," ")&amp;IF(I120="","",""&amp;CHAR(10)&amp;IFERROR(VLOOKUP($I120,【選択肢】!$Q$3:$U$90,2,)," ")&amp;IF(J120="","",""&amp;CHAR(10)&amp;IFERROR(VLOOKUP($J120,【選択肢】!$Q$3:$U$90,2,)," ")&amp;IF(K120="","",""&amp;CHAR(10)&amp;IFERROR(VLOOKUP($K120,【選択肢】!$Q$3:$U$90,2,)," ")&amp;IF(L120="","",""&amp;CHAR(10)&amp;IFERROR(VLOOKUP($L120,【選択肢】!$Q$3:$U$90,2,)," "))))))))</f>
        <v/>
      </c>
      <c r="N120" s="1310" t="str">
        <f>IF(G120="","",(IFERROR(VLOOKUP($G120,【選択肢】!$Q$3:$U$90,4,)," ")&amp;IF(H120="","",","&amp;IFERROR(VLOOKUP($H120,【選択肢】!$Q$3:$U$90,4,)," ")&amp;IF(I120="","",","&amp;IFERROR(VLOOKUP($I120,【選択肢】!$Q$3:$U$90,4,)," ")&amp;IF(J120="","",","&amp;IFERROR(VLOOKUP($J120,【選択肢】!$Q$3:$U$90,4,)," ")&amp;IF(K120="","",","&amp;IFERROR(VLOOKUP($K120,【選択肢】!$Q$3:$U$90,4,)," ")&amp;IF(L120="","",","&amp;IFERROR(VLOOKUP($L120,【選択肢】!$Q$3:$U$90,4,)," "))))))))</f>
        <v/>
      </c>
      <c r="O120" s="1310" t="str">
        <f>IF(G120="","",(IFERROR(VLOOKUP($G120,【選択肢】!$Q$3:$U$90,5,)," ")&amp;IF(H120="","",""&amp;CHAR(10)&amp;IFERROR(VLOOKUP($H120,【選択肢】!$Q$3:$U$90,5,)," ")&amp;IF(I120="","",""&amp;CHAR(10)&amp;IFERROR(VLOOKUP($I120,【選択肢】!$Q$3:$U$90,5,)," ")&amp;IF(J120="","",""&amp;CHAR(10)&amp;IFERROR(VLOOKUP($J120,【選択肢】!$Q$3:$U$90,5,)," ")&amp;IF(K120="","",""&amp;CHAR(10)&amp;IFERROR(VLOOKUP($K120,【選択肢】!$Q$3:$U$90,5,)," ")&amp;IF(L120="","",""&amp;CHAR(10)&amp;IFERROR(VLOOKUP($L120,【選択肢】!$Q$3:$U$90,5,)," "))))))))</f>
        <v/>
      </c>
      <c r="P120" s="1311"/>
      <c r="Q120" s="1119"/>
      <c r="R120" s="1119"/>
      <c r="S120" s="167"/>
      <c r="T120" s="167"/>
      <c r="U120" s="167"/>
      <c r="V120" s="167"/>
      <c r="W120" s="167"/>
    </row>
    <row r="121" spans="2:23">
      <c r="B121" s="1115"/>
      <c r="C121" s="1116"/>
      <c r="D121" s="1117"/>
      <c r="E121" s="1117"/>
      <c r="F121" s="482">
        <f t="shared" si="3"/>
        <v>0</v>
      </c>
      <c r="G121" s="1118"/>
      <c r="H121" s="1118"/>
      <c r="I121" s="1118"/>
      <c r="J121" s="1118"/>
      <c r="K121" s="1118"/>
      <c r="L121" s="1118"/>
      <c r="M121" s="1310" t="str">
        <f>IF(G121="","",(IFERROR(VLOOKUP($G121,【選択肢】!$Q$3:$U$90,2,)," ")&amp;IF(H121="","",""&amp;CHAR(10)&amp;IFERROR(VLOOKUP($H121,【選択肢】!$Q$3:$U$90,2,)," ")&amp;IF(I121="","",""&amp;CHAR(10)&amp;IFERROR(VLOOKUP($I121,【選択肢】!$Q$3:$U$90,2,)," ")&amp;IF(J121="","",""&amp;CHAR(10)&amp;IFERROR(VLOOKUP($J121,【選択肢】!$Q$3:$U$90,2,)," ")&amp;IF(K121="","",""&amp;CHAR(10)&amp;IFERROR(VLOOKUP($K121,【選択肢】!$Q$3:$U$90,2,)," ")&amp;IF(L121="","",""&amp;CHAR(10)&amp;IFERROR(VLOOKUP($L121,【選択肢】!$Q$3:$U$90,2,)," "))))))))</f>
        <v/>
      </c>
      <c r="N121" s="1310" t="str">
        <f>IF(G121="","",(IFERROR(VLOOKUP($G121,【選択肢】!$Q$3:$U$90,4,)," ")&amp;IF(H121="","",","&amp;IFERROR(VLOOKUP($H121,【選択肢】!$Q$3:$U$90,4,)," ")&amp;IF(I121="","",","&amp;IFERROR(VLOOKUP($I121,【選択肢】!$Q$3:$U$90,4,)," ")&amp;IF(J121="","",","&amp;IFERROR(VLOOKUP($J121,【選択肢】!$Q$3:$U$90,4,)," ")&amp;IF(K121="","",","&amp;IFERROR(VLOOKUP($K121,【選択肢】!$Q$3:$U$90,4,)," ")&amp;IF(L121="","",","&amp;IFERROR(VLOOKUP($L121,【選択肢】!$Q$3:$U$90,4,)," "))))))))</f>
        <v/>
      </c>
      <c r="O121" s="1310" t="str">
        <f>IF(G121="","",(IFERROR(VLOOKUP($G121,【選択肢】!$Q$3:$U$90,5,)," ")&amp;IF(H121="","",""&amp;CHAR(10)&amp;IFERROR(VLOOKUP($H121,【選択肢】!$Q$3:$U$90,5,)," ")&amp;IF(I121="","",""&amp;CHAR(10)&amp;IFERROR(VLOOKUP($I121,【選択肢】!$Q$3:$U$90,5,)," ")&amp;IF(J121="","",""&amp;CHAR(10)&amp;IFERROR(VLOOKUP($J121,【選択肢】!$Q$3:$U$90,5,)," ")&amp;IF(K121="","",""&amp;CHAR(10)&amp;IFERROR(VLOOKUP($K121,【選択肢】!$Q$3:$U$90,5,)," ")&amp;IF(L121="","",""&amp;CHAR(10)&amp;IFERROR(VLOOKUP($L121,【選択肢】!$Q$3:$U$90,5,)," "))))))))</f>
        <v/>
      </c>
      <c r="P121" s="1311"/>
      <c r="Q121" s="1119"/>
      <c r="R121" s="1119"/>
      <c r="S121" s="167"/>
      <c r="T121" s="167"/>
      <c r="U121" s="167"/>
      <c r="V121" s="167"/>
      <c r="W121" s="167"/>
    </row>
    <row r="122" spans="2:23">
      <c r="B122" s="1115"/>
      <c r="C122" s="1116"/>
      <c r="D122" s="1117"/>
      <c r="E122" s="1117"/>
      <c r="F122" s="482">
        <f t="shared" si="3"/>
        <v>0</v>
      </c>
      <c r="G122" s="1118"/>
      <c r="H122" s="1118"/>
      <c r="I122" s="1118"/>
      <c r="J122" s="1118"/>
      <c r="K122" s="1118"/>
      <c r="L122" s="1118"/>
      <c r="M122" s="1310" t="str">
        <f>IF(G122="","",(IFERROR(VLOOKUP($G122,【選択肢】!$Q$3:$U$90,2,)," ")&amp;IF(H122="","",""&amp;CHAR(10)&amp;IFERROR(VLOOKUP($H122,【選択肢】!$Q$3:$U$90,2,)," ")&amp;IF(I122="","",""&amp;CHAR(10)&amp;IFERROR(VLOOKUP($I122,【選択肢】!$Q$3:$U$90,2,)," ")&amp;IF(J122="","",""&amp;CHAR(10)&amp;IFERROR(VLOOKUP($J122,【選択肢】!$Q$3:$U$90,2,)," ")&amp;IF(K122="","",""&amp;CHAR(10)&amp;IFERROR(VLOOKUP($K122,【選択肢】!$Q$3:$U$90,2,)," ")&amp;IF(L122="","",""&amp;CHAR(10)&amp;IFERROR(VLOOKUP($L122,【選択肢】!$Q$3:$U$90,2,)," "))))))))</f>
        <v/>
      </c>
      <c r="N122" s="1310" t="str">
        <f>IF(G122="","",(IFERROR(VLOOKUP($G122,【選択肢】!$Q$3:$U$90,4,)," ")&amp;IF(H122="","",","&amp;IFERROR(VLOOKUP($H122,【選択肢】!$Q$3:$U$90,4,)," ")&amp;IF(I122="","",","&amp;IFERROR(VLOOKUP($I122,【選択肢】!$Q$3:$U$90,4,)," ")&amp;IF(J122="","",","&amp;IFERROR(VLOOKUP($J122,【選択肢】!$Q$3:$U$90,4,)," ")&amp;IF(K122="","",","&amp;IFERROR(VLOOKUP($K122,【選択肢】!$Q$3:$U$90,4,)," ")&amp;IF(L122="","",","&amp;IFERROR(VLOOKUP($L122,【選択肢】!$Q$3:$U$90,4,)," "))))))))</f>
        <v/>
      </c>
      <c r="O122" s="1310" t="str">
        <f>IF(G122="","",(IFERROR(VLOOKUP($G122,【選択肢】!$Q$3:$U$90,5,)," ")&amp;IF(H122="","",""&amp;CHAR(10)&amp;IFERROR(VLOOKUP($H122,【選択肢】!$Q$3:$U$90,5,)," ")&amp;IF(I122="","",""&amp;CHAR(10)&amp;IFERROR(VLOOKUP($I122,【選択肢】!$Q$3:$U$90,5,)," ")&amp;IF(J122="","",""&amp;CHAR(10)&amp;IFERROR(VLOOKUP($J122,【選択肢】!$Q$3:$U$90,5,)," ")&amp;IF(K122="","",""&amp;CHAR(10)&amp;IFERROR(VLOOKUP($K122,【選択肢】!$Q$3:$U$90,5,)," ")&amp;IF(L122="","",""&amp;CHAR(10)&amp;IFERROR(VLOOKUP($L122,【選択肢】!$Q$3:$U$90,5,)," "))))))))</f>
        <v/>
      </c>
      <c r="P122" s="1311"/>
      <c r="Q122" s="1119"/>
      <c r="R122" s="1119"/>
      <c r="S122" s="167"/>
      <c r="T122" s="167"/>
      <c r="U122" s="167"/>
      <c r="V122" s="167"/>
      <c r="W122" s="167"/>
    </row>
    <row r="123" spans="2:23">
      <c r="B123" s="1115"/>
      <c r="C123" s="1116"/>
      <c r="D123" s="1117"/>
      <c r="E123" s="1117"/>
      <c r="F123" s="482">
        <f t="shared" si="3"/>
        <v>0</v>
      </c>
      <c r="G123" s="1118"/>
      <c r="H123" s="1118"/>
      <c r="I123" s="1118"/>
      <c r="J123" s="1118"/>
      <c r="K123" s="1118"/>
      <c r="L123" s="1118"/>
      <c r="M123" s="1310" t="str">
        <f>IF(G123="","",(IFERROR(VLOOKUP($G123,【選択肢】!$Q$3:$U$90,2,)," ")&amp;IF(H123="","",""&amp;CHAR(10)&amp;IFERROR(VLOOKUP($H123,【選択肢】!$Q$3:$U$90,2,)," ")&amp;IF(I123="","",""&amp;CHAR(10)&amp;IFERROR(VLOOKUP($I123,【選択肢】!$Q$3:$U$90,2,)," ")&amp;IF(J123="","",""&amp;CHAR(10)&amp;IFERROR(VLOOKUP($J123,【選択肢】!$Q$3:$U$90,2,)," ")&amp;IF(K123="","",""&amp;CHAR(10)&amp;IFERROR(VLOOKUP($K123,【選択肢】!$Q$3:$U$90,2,)," ")&amp;IF(L123="","",""&amp;CHAR(10)&amp;IFERROR(VLOOKUP($L123,【選択肢】!$Q$3:$U$90,2,)," "))))))))</f>
        <v/>
      </c>
      <c r="N123" s="1310" t="str">
        <f>IF(G123="","",(IFERROR(VLOOKUP($G123,【選択肢】!$Q$3:$U$90,4,)," ")&amp;IF(H123="","",","&amp;IFERROR(VLOOKUP($H123,【選択肢】!$Q$3:$U$90,4,)," ")&amp;IF(I123="","",","&amp;IFERROR(VLOOKUP($I123,【選択肢】!$Q$3:$U$90,4,)," ")&amp;IF(J123="","",","&amp;IFERROR(VLOOKUP($J123,【選択肢】!$Q$3:$U$90,4,)," ")&amp;IF(K123="","",","&amp;IFERROR(VLOOKUP($K123,【選択肢】!$Q$3:$U$90,4,)," ")&amp;IF(L123="","",","&amp;IFERROR(VLOOKUP($L123,【選択肢】!$Q$3:$U$90,4,)," "))))))))</f>
        <v/>
      </c>
      <c r="O123" s="1310" t="str">
        <f>IF(G123="","",(IFERROR(VLOOKUP($G123,【選択肢】!$Q$3:$U$90,5,)," ")&amp;IF(H123="","",""&amp;CHAR(10)&amp;IFERROR(VLOOKUP($H123,【選択肢】!$Q$3:$U$90,5,)," ")&amp;IF(I123="","",""&amp;CHAR(10)&amp;IFERROR(VLOOKUP($I123,【選択肢】!$Q$3:$U$90,5,)," ")&amp;IF(J123="","",""&amp;CHAR(10)&amp;IFERROR(VLOOKUP($J123,【選択肢】!$Q$3:$U$90,5,)," ")&amp;IF(K123="","",""&amp;CHAR(10)&amp;IFERROR(VLOOKUP($K123,【選択肢】!$Q$3:$U$90,5,)," ")&amp;IF(L123="","",""&amp;CHAR(10)&amp;IFERROR(VLOOKUP($L123,【選択肢】!$Q$3:$U$90,5,)," "))))))))</f>
        <v/>
      </c>
      <c r="P123" s="1311"/>
      <c r="Q123" s="1119"/>
      <c r="R123" s="1119"/>
      <c r="S123" s="167"/>
      <c r="T123" s="167"/>
      <c r="U123" s="167"/>
      <c r="V123" s="167"/>
      <c r="W123" s="167"/>
    </row>
    <row r="124" spans="2:23">
      <c r="B124" s="1115"/>
      <c r="C124" s="1116"/>
      <c r="D124" s="1117"/>
      <c r="E124" s="1117"/>
      <c r="F124" s="482">
        <f t="shared" si="3"/>
        <v>0</v>
      </c>
      <c r="G124" s="1118"/>
      <c r="H124" s="1118"/>
      <c r="I124" s="1118"/>
      <c r="J124" s="1118"/>
      <c r="K124" s="1118"/>
      <c r="L124" s="1118"/>
      <c r="M124" s="1310" t="str">
        <f>IF(G124="","",(IFERROR(VLOOKUP($G124,【選択肢】!$Q$3:$U$90,2,)," ")&amp;IF(H124="","",""&amp;CHAR(10)&amp;IFERROR(VLOOKUP($H124,【選択肢】!$Q$3:$U$90,2,)," ")&amp;IF(I124="","",""&amp;CHAR(10)&amp;IFERROR(VLOOKUP($I124,【選択肢】!$Q$3:$U$90,2,)," ")&amp;IF(J124="","",""&amp;CHAR(10)&amp;IFERROR(VLOOKUP($J124,【選択肢】!$Q$3:$U$90,2,)," ")&amp;IF(K124="","",""&amp;CHAR(10)&amp;IFERROR(VLOOKUP($K124,【選択肢】!$Q$3:$U$90,2,)," ")&amp;IF(L124="","",""&amp;CHAR(10)&amp;IFERROR(VLOOKUP($L124,【選択肢】!$Q$3:$U$90,2,)," "))))))))</f>
        <v/>
      </c>
      <c r="N124" s="1310" t="str">
        <f>IF(G124="","",(IFERROR(VLOOKUP($G124,【選択肢】!$Q$3:$U$90,4,)," ")&amp;IF(H124="","",","&amp;IFERROR(VLOOKUP($H124,【選択肢】!$Q$3:$U$90,4,)," ")&amp;IF(I124="","",","&amp;IFERROR(VLOOKUP($I124,【選択肢】!$Q$3:$U$90,4,)," ")&amp;IF(J124="","",","&amp;IFERROR(VLOOKUP($J124,【選択肢】!$Q$3:$U$90,4,)," ")&amp;IF(K124="","",","&amp;IFERROR(VLOOKUP($K124,【選択肢】!$Q$3:$U$90,4,)," ")&amp;IF(L124="","",","&amp;IFERROR(VLOOKUP($L124,【選択肢】!$Q$3:$U$90,4,)," "))))))))</f>
        <v/>
      </c>
      <c r="O124" s="1310" t="str">
        <f>IF(G124="","",(IFERROR(VLOOKUP($G124,【選択肢】!$Q$3:$U$90,5,)," ")&amp;IF(H124="","",""&amp;CHAR(10)&amp;IFERROR(VLOOKUP($H124,【選択肢】!$Q$3:$U$90,5,)," ")&amp;IF(I124="","",""&amp;CHAR(10)&amp;IFERROR(VLOOKUP($I124,【選択肢】!$Q$3:$U$90,5,)," ")&amp;IF(J124="","",""&amp;CHAR(10)&amp;IFERROR(VLOOKUP($J124,【選択肢】!$Q$3:$U$90,5,)," ")&amp;IF(K124="","",""&amp;CHAR(10)&amp;IFERROR(VLOOKUP($K124,【選択肢】!$Q$3:$U$90,5,)," ")&amp;IF(L124="","",""&amp;CHAR(10)&amp;IFERROR(VLOOKUP($L124,【選択肢】!$Q$3:$U$90,5,)," "))))))))</f>
        <v/>
      </c>
      <c r="P124" s="1311"/>
      <c r="Q124" s="1119"/>
      <c r="R124" s="1119"/>
      <c r="S124" s="167"/>
      <c r="T124" s="167"/>
      <c r="U124" s="167"/>
      <c r="V124" s="167"/>
      <c r="W124" s="167"/>
    </row>
    <row r="125" spans="2:23">
      <c r="B125" s="1115"/>
      <c r="C125" s="1116"/>
      <c r="D125" s="1117"/>
      <c r="E125" s="1117"/>
      <c r="F125" s="482">
        <f t="shared" si="3"/>
        <v>0</v>
      </c>
      <c r="G125" s="1118"/>
      <c r="H125" s="1118"/>
      <c r="I125" s="1118"/>
      <c r="J125" s="1118"/>
      <c r="K125" s="1118"/>
      <c r="L125" s="1118"/>
      <c r="M125" s="1310" t="str">
        <f>IF(G125="","",(IFERROR(VLOOKUP($G125,【選択肢】!$Q$3:$U$90,2,)," ")&amp;IF(H125="","",""&amp;CHAR(10)&amp;IFERROR(VLOOKUP($H125,【選択肢】!$Q$3:$U$90,2,)," ")&amp;IF(I125="","",""&amp;CHAR(10)&amp;IFERROR(VLOOKUP($I125,【選択肢】!$Q$3:$U$90,2,)," ")&amp;IF(J125="","",""&amp;CHAR(10)&amp;IFERROR(VLOOKUP($J125,【選択肢】!$Q$3:$U$90,2,)," ")&amp;IF(K125="","",""&amp;CHAR(10)&amp;IFERROR(VLOOKUP($K125,【選択肢】!$Q$3:$U$90,2,)," ")&amp;IF(L125="","",""&amp;CHAR(10)&amp;IFERROR(VLOOKUP($L125,【選択肢】!$Q$3:$U$90,2,)," "))))))))</f>
        <v/>
      </c>
      <c r="N125" s="1310" t="str">
        <f>IF(G125="","",(IFERROR(VLOOKUP($G125,【選択肢】!$Q$3:$U$90,4,)," ")&amp;IF(H125="","",","&amp;IFERROR(VLOOKUP($H125,【選択肢】!$Q$3:$U$90,4,)," ")&amp;IF(I125="","",","&amp;IFERROR(VLOOKUP($I125,【選択肢】!$Q$3:$U$90,4,)," ")&amp;IF(J125="","",","&amp;IFERROR(VLOOKUP($J125,【選択肢】!$Q$3:$U$90,4,)," ")&amp;IF(K125="","",","&amp;IFERROR(VLOOKUP($K125,【選択肢】!$Q$3:$U$90,4,)," ")&amp;IF(L125="","",","&amp;IFERROR(VLOOKUP($L125,【選択肢】!$Q$3:$U$90,4,)," "))))))))</f>
        <v/>
      </c>
      <c r="O125" s="1310" t="str">
        <f>IF(G125="","",(IFERROR(VLOOKUP($G125,【選択肢】!$Q$3:$U$90,5,)," ")&amp;IF(H125="","",""&amp;CHAR(10)&amp;IFERROR(VLOOKUP($H125,【選択肢】!$Q$3:$U$90,5,)," ")&amp;IF(I125="","",""&amp;CHAR(10)&amp;IFERROR(VLOOKUP($I125,【選択肢】!$Q$3:$U$90,5,)," ")&amp;IF(J125="","",""&amp;CHAR(10)&amp;IFERROR(VLOOKUP($J125,【選択肢】!$Q$3:$U$90,5,)," ")&amp;IF(K125="","",""&amp;CHAR(10)&amp;IFERROR(VLOOKUP($K125,【選択肢】!$Q$3:$U$90,5,)," ")&amp;IF(L125="","",""&amp;CHAR(10)&amp;IFERROR(VLOOKUP($L125,【選択肢】!$Q$3:$U$90,5,)," "))))))))</f>
        <v/>
      </c>
      <c r="P125" s="1311"/>
      <c r="Q125" s="1119"/>
      <c r="R125" s="1119"/>
      <c r="S125" s="167"/>
      <c r="T125" s="167"/>
      <c r="U125" s="167"/>
      <c r="V125" s="167"/>
      <c r="W125" s="167"/>
    </row>
    <row r="126" spans="2:23">
      <c r="B126" s="1115"/>
      <c r="C126" s="1116"/>
      <c r="D126" s="1117"/>
      <c r="E126" s="1117"/>
      <c r="F126" s="482">
        <f t="shared" si="3"/>
        <v>0</v>
      </c>
      <c r="G126" s="1118"/>
      <c r="H126" s="1118"/>
      <c r="I126" s="1118"/>
      <c r="J126" s="1118"/>
      <c r="K126" s="1118"/>
      <c r="L126" s="1118"/>
      <c r="M126" s="1310" t="str">
        <f>IF(G126="","",(IFERROR(VLOOKUP($G126,【選択肢】!$Q$3:$U$90,2,)," ")&amp;IF(H126="","",""&amp;CHAR(10)&amp;IFERROR(VLOOKUP($H126,【選択肢】!$Q$3:$U$90,2,)," ")&amp;IF(I126="","",""&amp;CHAR(10)&amp;IFERROR(VLOOKUP($I126,【選択肢】!$Q$3:$U$90,2,)," ")&amp;IF(J126="","",""&amp;CHAR(10)&amp;IFERROR(VLOOKUP($J126,【選択肢】!$Q$3:$U$90,2,)," ")&amp;IF(K126="","",""&amp;CHAR(10)&amp;IFERROR(VLOOKUP($K126,【選択肢】!$Q$3:$U$90,2,)," ")&amp;IF(L126="","",""&amp;CHAR(10)&amp;IFERROR(VLOOKUP($L126,【選択肢】!$Q$3:$U$90,2,)," "))))))))</f>
        <v/>
      </c>
      <c r="N126" s="1310" t="str">
        <f>IF(G126="","",(IFERROR(VLOOKUP($G126,【選択肢】!$Q$3:$U$90,4,)," ")&amp;IF(H126="","",","&amp;IFERROR(VLOOKUP($H126,【選択肢】!$Q$3:$U$90,4,)," ")&amp;IF(I126="","",","&amp;IFERROR(VLOOKUP($I126,【選択肢】!$Q$3:$U$90,4,)," ")&amp;IF(J126="","",","&amp;IFERROR(VLOOKUP($J126,【選択肢】!$Q$3:$U$90,4,)," ")&amp;IF(K126="","",","&amp;IFERROR(VLOOKUP($K126,【選択肢】!$Q$3:$U$90,4,)," ")&amp;IF(L126="","",","&amp;IFERROR(VLOOKUP($L126,【選択肢】!$Q$3:$U$90,4,)," "))))))))</f>
        <v/>
      </c>
      <c r="O126" s="1310" t="str">
        <f>IF(G126="","",(IFERROR(VLOOKUP($G126,【選択肢】!$Q$3:$U$90,5,)," ")&amp;IF(H126="","",""&amp;CHAR(10)&amp;IFERROR(VLOOKUP($H126,【選択肢】!$Q$3:$U$90,5,)," ")&amp;IF(I126="","",""&amp;CHAR(10)&amp;IFERROR(VLOOKUP($I126,【選択肢】!$Q$3:$U$90,5,)," ")&amp;IF(J126="","",""&amp;CHAR(10)&amp;IFERROR(VLOOKUP($J126,【選択肢】!$Q$3:$U$90,5,)," ")&amp;IF(K126="","",""&amp;CHAR(10)&amp;IFERROR(VLOOKUP($K126,【選択肢】!$Q$3:$U$90,5,)," ")&amp;IF(L126="","",""&amp;CHAR(10)&amp;IFERROR(VLOOKUP($L126,【選択肢】!$Q$3:$U$90,5,)," "))))))))</f>
        <v/>
      </c>
      <c r="P126" s="1311"/>
      <c r="Q126" s="1119"/>
      <c r="R126" s="1119"/>
      <c r="S126" s="167"/>
      <c r="T126" s="167"/>
      <c r="U126" s="167"/>
      <c r="V126" s="167"/>
      <c r="W126" s="167"/>
    </row>
    <row r="127" spans="2:23">
      <c r="B127" s="1115"/>
      <c r="C127" s="1116"/>
      <c r="D127" s="1117"/>
      <c r="E127" s="1117"/>
      <c r="F127" s="482">
        <f t="shared" si="3"/>
        <v>0</v>
      </c>
      <c r="G127" s="1118"/>
      <c r="H127" s="1118"/>
      <c r="I127" s="1118"/>
      <c r="J127" s="1118"/>
      <c r="K127" s="1118"/>
      <c r="L127" s="1118"/>
      <c r="M127" s="1310" t="str">
        <f>IF(G127="","",(IFERROR(VLOOKUP($G127,【選択肢】!$Q$3:$U$90,2,)," ")&amp;IF(H127="","",""&amp;CHAR(10)&amp;IFERROR(VLOOKUP($H127,【選択肢】!$Q$3:$U$90,2,)," ")&amp;IF(I127="","",""&amp;CHAR(10)&amp;IFERROR(VLOOKUP($I127,【選択肢】!$Q$3:$U$90,2,)," ")&amp;IF(J127="","",""&amp;CHAR(10)&amp;IFERROR(VLOOKUP($J127,【選択肢】!$Q$3:$U$90,2,)," ")&amp;IF(K127="","",""&amp;CHAR(10)&amp;IFERROR(VLOOKUP($K127,【選択肢】!$Q$3:$U$90,2,)," ")&amp;IF(L127="","",""&amp;CHAR(10)&amp;IFERROR(VLOOKUP($L127,【選択肢】!$Q$3:$U$90,2,)," "))))))))</f>
        <v/>
      </c>
      <c r="N127" s="1310" t="str">
        <f>IF(G127="","",(IFERROR(VLOOKUP($G127,【選択肢】!$Q$3:$U$90,4,)," ")&amp;IF(H127="","",","&amp;IFERROR(VLOOKUP($H127,【選択肢】!$Q$3:$U$90,4,)," ")&amp;IF(I127="","",","&amp;IFERROR(VLOOKUP($I127,【選択肢】!$Q$3:$U$90,4,)," ")&amp;IF(J127="","",","&amp;IFERROR(VLOOKUP($J127,【選択肢】!$Q$3:$U$90,4,)," ")&amp;IF(K127="","",","&amp;IFERROR(VLOOKUP($K127,【選択肢】!$Q$3:$U$90,4,)," ")&amp;IF(L127="","",","&amp;IFERROR(VLOOKUP($L127,【選択肢】!$Q$3:$U$90,4,)," "))))))))</f>
        <v/>
      </c>
      <c r="O127" s="1310" t="str">
        <f>IF(G127="","",(IFERROR(VLOOKUP($G127,【選択肢】!$Q$3:$U$90,5,)," ")&amp;IF(H127="","",""&amp;CHAR(10)&amp;IFERROR(VLOOKUP($H127,【選択肢】!$Q$3:$U$90,5,)," ")&amp;IF(I127="","",""&amp;CHAR(10)&amp;IFERROR(VLOOKUP($I127,【選択肢】!$Q$3:$U$90,5,)," ")&amp;IF(J127="","",""&amp;CHAR(10)&amp;IFERROR(VLOOKUP($J127,【選択肢】!$Q$3:$U$90,5,)," ")&amp;IF(K127="","",""&amp;CHAR(10)&amp;IFERROR(VLOOKUP($K127,【選択肢】!$Q$3:$U$90,5,)," ")&amp;IF(L127="","",""&amp;CHAR(10)&amp;IFERROR(VLOOKUP($L127,【選択肢】!$Q$3:$U$90,5,)," "))))))))</f>
        <v/>
      </c>
      <c r="P127" s="1311"/>
      <c r="Q127" s="1119"/>
      <c r="R127" s="1119"/>
      <c r="S127" s="167"/>
      <c r="T127" s="167"/>
      <c r="U127" s="167"/>
      <c r="V127" s="167"/>
      <c r="W127" s="167"/>
    </row>
    <row r="128" spans="2:23">
      <c r="B128" s="1115"/>
      <c r="C128" s="1116"/>
      <c r="D128" s="1117"/>
      <c r="E128" s="1117"/>
      <c r="F128" s="482">
        <f t="shared" si="3"/>
        <v>0</v>
      </c>
      <c r="G128" s="1118"/>
      <c r="H128" s="1118"/>
      <c r="I128" s="1118"/>
      <c r="J128" s="1118"/>
      <c r="K128" s="1118"/>
      <c r="L128" s="1118"/>
      <c r="M128" s="1310" t="str">
        <f>IF(G128="","",(IFERROR(VLOOKUP($G128,【選択肢】!$Q$3:$U$90,2,)," ")&amp;IF(H128="","",""&amp;CHAR(10)&amp;IFERROR(VLOOKUP($H128,【選択肢】!$Q$3:$U$90,2,)," ")&amp;IF(I128="","",""&amp;CHAR(10)&amp;IFERROR(VLOOKUP($I128,【選択肢】!$Q$3:$U$90,2,)," ")&amp;IF(J128="","",""&amp;CHAR(10)&amp;IFERROR(VLOOKUP($J128,【選択肢】!$Q$3:$U$90,2,)," ")&amp;IF(K128="","",""&amp;CHAR(10)&amp;IFERROR(VLOOKUP($K128,【選択肢】!$Q$3:$U$90,2,)," ")&amp;IF(L128="","",""&amp;CHAR(10)&amp;IFERROR(VLOOKUP($L128,【選択肢】!$Q$3:$U$90,2,)," "))))))))</f>
        <v/>
      </c>
      <c r="N128" s="1310" t="str">
        <f>IF(G128="","",(IFERROR(VLOOKUP($G128,【選択肢】!$Q$3:$U$90,4,)," ")&amp;IF(H128="","",","&amp;IFERROR(VLOOKUP($H128,【選択肢】!$Q$3:$U$90,4,)," ")&amp;IF(I128="","",","&amp;IFERROR(VLOOKUP($I128,【選択肢】!$Q$3:$U$90,4,)," ")&amp;IF(J128="","",","&amp;IFERROR(VLOOKUP($J128,【選択肢】!$Q$3:$U$90,4,)," ")&amp;IF(K128="","",","&amp;IFERROR(VLOOKUP($K128,【選択肢】!$Q$3:$U$90,4,)," ")&amp;IF(L128="","",","&amp;IFERROR(VLOOKUP($L128,【選択肢】!$Q$3:$U$90,4,)," "))))))))</f>
        <v/>
      </c>
      <c r="O128" s="1310" t="str">
        <f>IF(G128="","",(IFERROR(VLOOKUP($G128,【選択肢】!$Q$3:$U$90,5,)," ")&amp;IF(H128="","",""&amp;CHAR(10)&amp;IFERROR(VLOOKUP($H128,【選択肢】!$Q$3:$U$90,5,)," ")&amp;IF(I128="","",""&amp;CHAR(10)&amp;IFERROR(VLOOKUP($I128,【選択肢】!$Q$3:$U$90,5,)," ")&amp;IF(J128="","",""&amp;CHAR(10)&amp;IFERROR(VLOOKUP($J128,【選択肢】!$Q$3:$U$90,5,)," ")&amp;IF(K128="","",""&amp;CHAR(10)&amp;IFERROR(VLOOKUP($K128,【選択肢】!$Q$3:$U$90,5,)," ")&amp;IF(L128="","",""&amp;CHAR(10)&amp;IFERROR(VLOOKUP($L128,【選択肢】!$Q$3:$U$90,5,)," "))))))))</f>
        <v/>
      </c>
      <c r="P128" s="1311"/>
      <c r="Q128" s="1119"/>
      <c r="R128" s="1119"/>
      <c r="S128" s="167"/>
      <c r="T128" s="167"/>
      <c r="U128" s="167"/>
      <c r="V128" s="167"/>
      <c r="W128" s="167"/>
    </row>
    <row r="129" spans="2:23">
      <c r="B129" s="1115"/>
      <c r="C129" s="1116"/>
      <c r="D129" s="1117"/>
      <c r="E129" s="1117"/>
      <c r="F129" s="482">
        <f t="shared" si="3"/>
        <v>0</v>
      </c>
      <c r="G129" s="1118"/>
      <c r="H129" s="1118"/>
      <c r="I129" s="1118"/>
      <c r="J129" s="1118"/>
      <c r="K129" s="1118"/>
      <c r="L129" s="1118"/>
      <c r="M129" s="1310" t="str">
        <f>IF(G129="","",(IFERROR(VLOOKUP($G129,【選択肢】!$Q$3:$U$90,2,)," ")&amp;IF(H129="","",""&amp;CHAR(10)&amp;IFERROR(VLOOKUP($H129,【選択肢】!$Q$3:$U$90,2,)," ")&amp;IF(I129="","",""&amp;CHAR(10)&amp;IFERROR(VLOOKUP($I129,【選択肢】!$Q$3:$U$90,2,)," ")&amp;IF(J129="","",""&amp;CHAR(10)&amp;IFERROR(VLOOKUP($J129,【選択肢】!$Q$3:$U$90,2,)," ")&amp;IF(K129="","",""&amp;CHAR(10)&amp;IFERROR(VLOOKUP($K129,【選択肢】!$Q$3:$U$90,2,)," ")&amp;IF(L129="","",""&amp;CHAR(10)&amp;IFERROR(VLOOKUP($L129,【選択肢】!$Q$3:$U$90,2,)," "))))))))</f>
        <v/>
      </c>
      <c r="N129" s="1310" t="str">
        <f>IF(G129="","",(IFERROR(VLOOKUP($G129,【選択肢】!$Q$3:$U$90,4,)," ")&amp;IF(H129="","",","&amp;IFERROR(VLOOKUP($H129,【選択肢】!$Q$3:$U$90,4,)," ")&amp;IF(I129="","",","&amp;IFERROR(VLOOKUP($I129,【選択肢】!$Q$3:$U$90,4,)," ")&amp;IF(J129="","",","&amp;IFERROR(VLOOKUP($J129,【選択肢】!$Q$3:$U$90,4,)," ")&amp;IF(K129="","",","&amp;IFERROR(VLOOKUP($K129,【選択肢】!$Q$3:$U$90,4,)," ")&amp;IF(L129="","",","&amp;IFERROR(VLOOKUP($L129,【選択肢】!$Q$3:$U$90,4,)," "))))))))</f>
        <v/>
      </c>
      <c r="O129" s="1310" t="str">
        <f>IF(G129="","",(IFERROR(VLOOKUP($G129,【選択肢】!$Q$3:$U$90,5,)," ")&amp;IF(H129="","",""&amp;CHAR(10)&amp;IFERROR(VLOOKUP($H129,【選択肢】!$Q$3:$U$90,5,)," ")&amp;IF(I129="","",""&amp;CHAR(10)&amp;IFERROR(VLOOKUP($I129,【選択肢】!$Q$3:$U$90,5,)," ")&amp;IF(J129="","",""&amp;CHAR(10)&amp;IFERROR(VLOOKUP($J129,【選択肢】!$Q$3:$U$90,5,)," ")&amp;IF(K129="","",""&amp;CHAR(10)&amp;IFERROR(VLOOKUP($K129,【選択肢】!$Q$3:$U$90,5,)," ")&amp;IF(L129="","",""&amp;CHAR(10)&amp;IFERROR(VLOOKUP($L129,【選択肢】!$Q$3:$U$90,5,)," "))))))))</f>
        <v/>
      </c>
      <c r="P129" s="1311"/>
      <c r="Q129" s="1119"/>
      <c r="R129" s="1119"/>
      <c r="S129" s="167"/>
      <c r="T129" s="167"/>
      <c r="U129" s="167"/>
      <c r="V129" s="167"/>
      <c r="W129" s="167"/>
    </row>
    <row r="130" spans="2:23">
      <c r="B130" s="1115"/>
      <c r="C130" s="1116"/>
      <c r="D130" s="1117"/>
      <c r="E130" s="1117"/>
      <c r="F130" s="482">
        <f t="shared" si="3"/>
        <v>0</v>
      </c>
      <c r="G130" s="1118"/>
      <c r="H130" s="1118"/>
      <c r="I130" s="1118"/>
      <c r="J130" s="1118"/>
      <c r="K130" s="1118"/>
      <c r="L130" s="1118"/>
      <c r="M130" s="1310" t="str">
        <f>IF(G130="","",(IFERROR(VLOOKUP($G130,【選択肢】!$Q$3:$U$90,2,)," ")&amp;IF(H130="","",""&amp;CHAR(10)&amp;IFERROR(VLOOKUP($H130,【選択肢】!$Q$3:$U$90,2,)," ")&amp;IF(I130="","",""&amp;CHAR(10)&amp;IFERROR(VLOOKUP($I130,【選択肢】!$Q$3:$U$90,2,)," ")&amp;IF(J130="","",""&amp;CHAR(10)&amp;IFERROR(VLOOKUP($J130,【選択肢】!$Q$3:$U$90,2,)," ")&amp;IF(K130="","",""&amp;CHAR(10)&amp;IFERROR(VLOOKUP($K130,【選択肢】!$Q$3:$U$90,2,)," ")&amp;IF(L130="","",""&amp;CHAR(10)&amp;IFERROR(VLOOKUP($L130,【選択肢】!$Q$3:$U$90,2,)," "))))))))</f>
        <v/>
      </c>
      <c r="N130" s="1310" t="str">
        <f>IF(G130="","",(IFERROR(VLOOKUP($G130,【選択肢】!$Q$3:$U$90,4,)," ")&amp;IF(H130="","",","&amp;IFERROR(VLOOKUP($H130,【選択肢】!$Q$3:$U$90,4,)," ")&amp;IF(I130="","",","&amp;IFERROR(VLOOKUP($I130,【選択肢】!$Q$3:$U$90,4,)," ")&amp;IF(J130="","",","&amp;IFERROR(VLOOKUP($J130,【選択肢】!$Q$3:$U$90,4,)," ")&amp;IF(K130="","",","&amp;IFERROR(VLOOKUP($K130,【選択肢】!$Q$3:$U$90,4,)," ")&amp;IF(L130="","",","&amp;IFERROR(VLOOKUP($L130,【選択肢】!$Q$3:$U$90,4,)," "))))))))</f>
        <v/>
      </c>
      <c r="O130" s="1310" t="str">
        <f>IF(G130="","",(IFERROR(VLOOKUP($G130,【選択肢】!$Q$3:$U$90,5,)," ")&amp;IF(H130="","",""&amp;CHAR(10)&amp;IFERROR(VLOOKUP($H130,【選択肢】!$Q$3:$U$90,5,)," ")&amp;IF(I130="","",""&amp;CHAR(10)&amp;IFERROR(VLOOKUP($I130,【選択肢】!$Q$3:$U$90,5,)," ")&amp;IF(J130="","",""&amp;CHAR(10)&amp;IFERROR(VLOOKUP($J130,【選択肢】!$Q$3:$U$90,5,)," ")&amp;IF(K130="","",""&amp;CHAR(10)&amp;IFERROR(VLOOKUP($K130,【選択肢】!$Q$3:$U$90,5,)," ")&amp;IF(L130="","",""&amp;CHAR(10)&amp;IFERROR(VLOOKUP($L130,【選択肢】!$Q$3:$U$90,5,)," "))))))))</f>
        <v/>
      </c>
      <c r="P130" s="1311"/>
      <c r="Q130" s="1119"/>
      <c r="R130" s="1119"/>
      <c r="S130" s="167"/>
      <c r="T130" s="167"/>
      <c r="U130" s="167"/>
      <c r="V130" s="167"/>
      <c r="W130" s="167"/>
    </row>
    <row r="131" spans="2:23">
      <c r="B131" s="1115"/>
      <c r="C131" s="1116"/>
      <c r="D131" s="1117"/>
      <c r="E131" s="1117"/>
      <c r="F131" s="482">
        <f t="shared" si="3"/>
        <v>0</v>
      </c>
      <c r="G131" s="1118"/>
      <c r="H131" s="1118"/>
      <c r="I131" s="1118"/>
      <c r="J131" s="1118"/>
      <c r="K131" s="1118"/>
      <c r="L131" s="1118"/>
      <c r="M131" s="1310" t="str">
        <f>IF(G131="","",(IFERROR(VLOOKUP($G131,【選択肢】!$Q$3:$U$90,2,)," ")&amp;IF(H131="","",""&amp;CHAR(10)&amp;IFERROR(VLOOKUP($H131,【選択肢】!$Q$3:$U$90,2,)," ")&amp;IF(I131="","",""&amp;CHAR(10)&amp;IFERROR(VLOOKUP($I131,【選択肢】!$Q$3:$U$90,2,)," ")&amp;IF(J131="","",""&amp;CHAR(10)&amp;IFERROR(VLOOKUP($J131,【選択肢】!$Q$3:$U$90,2,)," ")&amp;IF(K131="","",""&amp;CHAR(10)&amp;IFERROR(VLOOKUP($K131,【選択肢】!$Q$3:$U$90,2,)," ")&amp;IF(L131="","",""&amp;CHAR(10)&amp;IFERROR(VLOOKUP($L131,【選択肢】!$Q$3:$U$90,2,)," "))))))))</f>
        <v/>
      </c>
      <c r="N131" s="1310" t="str">
        <f>IF(G131="","",(IFERROR(VLOOKUP($G131,【選択肢】!$Q$3:$U$90,4,)," ")&amp;IF(H131="","",","&amp;IFERROR(VLOOKUP($H131,【選択肢】!$Q$3:$U$90,4,)," ")&amp;IF(I131="","",","&amp;IFERROR(VLOOKUP($I131,【選択肢】!$Q$3:$U$90,4,)," ")&amp;IF(J131="","",","&amp;IFERROR(VLOOKUP($J131,【選択肢】!$Q$3:$U$90,4,)," ")&amp;IF(K131="","",","&amp;IFERROR(VLOOKUP($K131,【選択肢】!$Q$3:$U$90,4,)," ")&amp;IF(L131="","",","&amp;IFERROR(VLOOKUP($L131,【選択肢】!$Q$3:$U$90,4,)," "))))))))</f>
        <v/>
      </c>
      <c r="O131" s="1310" t="str">
        <f>IF(G131="","",(IFERROR(VLOOKUP($G131,【選択肢】!$Q$3:$U$90,5,)," ")&amp;IF(H131="","",""&amp;CHAR(10)&amp;IFERROR(VLOOKUP($H131,【選択肢】!$Q$3:$U$90,5,)," ")&amp;IF(I131="","",""&amp;CHAR(10)&amp;IFERROR(VLOOKUP($I131,【選択肢】!$Q$3:$U$90,5,)," ")&amp;IF(J131="","",""&amp;CHAR(10)&amp;IFERROR(VLOOKUP($J131,【選択肢】!$Q$3:$U$90,5,)," ")&amp;IF(K131="","",""&amp;CHAR(10)&amp;IFERROR(VLOOKUP($K131,【選択肢】!$Q$3:$U$90,5,)," ")&amp;IF(L131="","",""&amp;CHAR(10)&amp;IFERROR(VLOOKUP($L131,【選択肢】!$Q$3:$U$90,5,)," "))))))))</f>
        <v/>
      </c>
      <c r="P131" s="1311"/>
      <c r="Q131" s="1119"/>
      <c r="R131" s="1119"/>
      <c r="S131" s="167"/>
      <c r="T131" s="167"/>
      <c r="U131" s="167"/>
      <c r="V131" s="167"/>
      <c r="W131" s="167"/>
    </row>
    <row r="132" spans="2:23">
      <c r="B132" s="1115"/>
      <c r="C132" s="1116"/>
      <c r="D132" s="1117"/>
      <c r="E132" s="1117"/>
      <c r="F132" s="482">
        <f t="shared" si="3"/>
        <v>0</v>
      </c>
      <c r="G132" s="1118"/>
      <c r="H132" s="1118"/>
      <c r="I132" s="1118"/>
      <c r="J132" s="1118"/>
      <c r="K132" s="1118"/>
      <c r="L132" s="1118"/>
      <c r="M132" s="1310" t="str">
        <f>IF(G132="","",(IFERROR(VLOOKUP($G132,【選択肢】!$Q$3:$U$90,2,)," ")&amp;IF(H132="","",""&amp;CHAR(10)&amp;IFERROR(VLOOKUP($H132,【選択肢】!$Q$3:$U$90,2,)," ")&amp;IF(I132="","",""&amp;CHAR(10)&amp;IFERROR(VLOOKUP($I132,【選択肢】!$Q$3:$U$90,2,)," ")&amp;IF(J132="","",""&amp;CHAR(10)&amp;IFERROR(VLOOKUP($J132,【選択肢】!$Q$3:$U$90,2,)," ")&amp;IF(K132="","",""&amp;CHAR(10)&amp;IFERROR(VLOOKUP($K132,【選択肢】!$Q$3:$U$90,2,)," ")&amp;IF(L132="","",""&amp;CHAR(10)&amp;IFERROR(VLOOKUP($L132,【選択肢】!$Q$3:$U$90,2,)," "))))))))</f>
        <v/>
      </c>
      <c r="N132" s="1310" t="str">
        <f>IF(G132="","",(IFERROR(VLOOKUP($G132,【選択肢】!$Q$3:$U$90,4,)," ")&amp;IF(H132="","",","&amp;IFERROR(VLOOKUP($H132,【選択肢】!$Q$3:$U$90,4,)," ")&amp;IF(I132="","",","&amp;IFERROR(VLOOKUP($I132,【選択肢】!$Q$3:$U$90,4,)," ")&amp;IF(J132="","",","&amp;IFERROR(VLOOKUP($J132,【選択肢】!$Q$3:$U$90,4,)," ")&amp;IF(K132="","",","&amp;IFERROR(VLOOKUP($K132,【選択肢】!$Q$3:$U$90,4,)," ")&amp;IF(L132="","",","&amp;IFERROR(VLOOKUP($L132,【選択肢】!$Q$3:$U$90,4,)," "))))))))</f>
        <v/>
      </c>
      <c r="O132" s="1310" t="str">
        <f>IF(G132="","",(IFERROR(VLOOKUP($G132,【選択肢】!$Q$3:$U$90,5,)," ")&amp;IF(H132="","",""&amp;CHAR(10)&amp;IFERROR(VLOOKUP($H132,【選択肢】!$Q$3:$U$90,5,)," ")&amp;IF(I132="","",""&amp;CHAR(10)&amp;IFERROR(VLOOKUP($I132,【選択肢】!$Q$3:$U$90,5,)," ")&amp;IF(J132="","",""&amp;CHAR(10)&amp;IFERROR(VLOOKUP($J132,【選択肢】!$Q$3:$U$90,5,)," ")&amp;IF(K132="","",""&amp;CHAR(10)&amp;IFERROR(VLOOKUP($K132,【選択肢】!$Q$3:$U$90,5,)," ")&amp;IF(L132="","",""&amp;CHAR(10)&amp;IFERROR(VLOOKUP($L132,【選択肢】!$Q$3:$U$90,5,)," "))))))))</f>
        <v/>
      </c>
      <c r="P132" s="1311"/>
      <c r="Q132" s="1119"/>
      <c r="R132" s="1119"/>
      <c r="S132" s="167"/>
      <c r="T132" s="167"/>
      <c r="U132" s="167"/>
      <c r="V132" s="167"/>
      <c r="W132" s="167"/>
    </row>
    <row r="133" spans="2:23">
      <c r="B133" s="1115"/>
      <c r="C133" s="1116"/>
      <c r="D133" s="1117"/>
      <c r="E133" s="1117"/>
      <c r="F133" s="482">
        <f t="shared" si="3"/>
        <v>0</v>
      </c>
      <c r="G133" s="1118"/>
      <c r="H133" s="1118"/>
      <c r="I133" s="1118"/>
      <c r="J133" s="1118"/>
      <c r="K133" s="1118"/>
      <c r="L133" s="1118"/>
      <c r="M133" s="1310" t="str">
        <f>IF(G133="","",(IFERROR(VLOOKUP($G133,【選択肢】!$Q$3:$U$90,2,)," ")&amp;IF(H133="","",""&amp;CHAR(10)&amp;IFERROR(VLOOKUP($H133,【選択肢】!$Q$3:$U$90,2,)," ")&amp;IF(I133="","",""&amp;CHAR(10)&amp;IFERROR(VLOOKUP($I133,【選択肢】!$Q$3:$U$90,2,)," ")&amp;IF(J133="","",""&amp;CHAR(10)&amp;IFERROR(VLOOKUP($J133,【選択肢】!$Q$3:$U$90,2,)," ")&amp;IF(K133="","",""&amp;CHAR(10)&amp;IFERROR(VLOOKUP($K133,【選択肢】!$Q$3:$U$90,2,)," ")&amp;IF(L133="","",""&amp;CHAR(10)&amp;IFERROR(VLOOKUP($L133,【選択肢】!$Q$3:$U$90,2,)," "))))))))</f>
        <v/>
      </c>
      <c r="N133" s="1310" t="str">
        <f>IF(G133="","",(IFERROR(VLOOKUP($G133,【選択肢】!$Q$3:$U$90,4,)," ")&amp;IF(H133="","",","&amp;IFERROR(VLOOKUP($H133,【選択肢】!$Q$3:$U$90,4,)," ")&amp;IF(I133="","",","&amp;IFERROR(VLOOKUP($I133,【選択肢】!$Q$3:$U$90,4,)," ")&amp;IF(J133="","",","&amp;IFERROR(VLOOKUP($J133,【選択肢】!$Q$3:$U$90,4,)," ")&amp;IF(K133="","",","&amp;IFERROR(VLOOKUP($K133,【選択肢】!$Q$3:$U$90,4,)," ")&amp;IF(L133="","",","&amp;IFERROR(VLOOKUP($L133,【選択肢】!$Q$3:$U$90,4,)," "))))))))</f>
        <v/>
      </c>
      <c r="O133" s="1310" t="str">
        <f>IF(G133="","",(IFERROR(VLOOKUP($G133,【選択肢】!$Q$3:$U$90,5,)," ")&amp;IF(H133="","",""&amp;CHAR(10)&amp;IFERROR(VLOOKUP($H133,【選択肢】!$Q$3:$U$90,5,)," ")&amp;IF(I133="","",""&amp;CHAR(10)&amp;IFERROR(VLOOKUP($I133,【選択肢】!$Q$3:$U$90,5,)," ")&amp;IF(J133="","",""&amp;CHAR(10)&amp;IFERROR(VLOOKUP($J133,【選択肢】!$Q$3:$U$90,5,)," ")&amp;IF(K133="","",""&amp;CHAR(10)&amp;IFERROR(VLOOKUP($K133,【選択肢】!$Q$3:$U$90,5,)," ")&amp;IF(L133="","",""&amp;CHAR(10)&amp;IFERROR(VLOOKUP($L133,【選択肢】!$Q$3:$U$90,5,)," "))))))))</f>
        <v/>
      </c>
      <c r="P133" s="1311"/>
      <c r="Q133" s="1119"/>
      <c r="R133" s="1119"/>
      <c r="S133" s="167"/>
      <c r="T133" s="167"/>
      <c r="U133" s="167"/>
      <c r="V133" s="167"/>
      <c r="W133" s="167"/>
    </row>
    <row r="134" spans="2:23">
      <c r="B134" s="1115"/>
      <c r="C134" s="1116"/>
      <c r="D134" s="1117"/>
      <c r="E134" s="1117"/>
      <c r="F134" s="482">
        <f t="shared" si="3"/>
        <v>0</v>
      </c>
      <c r="G134" s="1118"/>
      <c r="H134" s="1118"/>
      <c r="I134" s="1118"/>
      <c r="J134" s="1118"/>
      <c r="K134" s="1118"/>
      <c r="L134" s="1118"/>
      <c r="M134" s="1310" t="str">
        <f>IF(G134="","",(IFERROR(VLOOKUP($G134,【選択肢】!$Q$3:$U$90,2,)," ")&amp;IF(H134="","",""&amp;CHAR(10)&amp;IFERROR(VLOOKUP($H134,【選択肢】!$Q$3:$U$90,2,)," ")&amp;IF(I134="","",""&amp;CHAR(10)&amp;IFERROR(VLOOKUP($I134,【選択肢】!$Q$3:$U$90,2,)," ")&amp;IF(J134="","",""&amp;CHAR(10)&amp;IFERROR(VLOOKUP($J134,【選択肢】!$Q$3:$U$90,2,)," ")&amp;IF(K134="","",""&amp;CHAR(10)&amp;IFERROR(VLOOKUP($K134,【選択肢】!$Q$3:$U$90,2,)," ")&amp;IF(L134="","",""&amp;CHAR(10)&amp;IFERROR(VLOOKUP($L134,【選択肢】!$Q$3:$U$90,2,)," "))))))))</f>
        <v/>
      </c>
      <c r="N134" s="1310" t="str">
        <f>IF(G134="","",(IFERROR(VLOOKUP($G134,【選択肢】!$Q$3:$U$90,4,)," ")&amp;IF(H134="","",","&amp;IFERROR(VLOOKUP($H134,【選択肢】!$Q$3:$U$90,4,)," ")&amp;IF(I134="","",","&amp;IFERROR(VLOOKUP($I134,【選択肢】!$Q$3:$U$90,4,)," ")&amp;IF(J134="","",","&amp;IFERROR(VLOOKUP($J134,【選択肢】!$Q$3:$U$90,4,)," ")&amp;IF(K134="","",","&amp;IFERROR(VLOOKUP($K134,【選択肢】!$Q$3:$U$90,4,)," ")&amp;IF(L134="","",","&amp;IFERROR(VLOOKUP($L134,【選択肢】!$Q$3:$U$90,4,)," "))))))))</f>
        <v/>
      </c>
      <c r="O134" s="1310" t="str">
        <f>IF(G134="","",(IFERROR(VLOOKUP($G134,【選択肢】!$Q$3:$U$90,5,)," ")&amp;IF(H134="","",""&amp;CHAR(10)&amp;IFERROR(VLOOKUP($H134,【選択肢】!$Q$3:$U$90,5,)," ")&amp;IF(I134="","",""&amp;CHAR(10)&amp;IFERROR(VLOOKUP($I134,【選択肢】!$Q$3:$U$90,5,)," ")&amp;IF(J134="","",""&amp;CHAR(10)&amp;IFERROR(VLOOKUP($J134,【選択肢】!$Q$3:$U$90,5,)," ")&amp;IF(K134="","",""&amp;CHAR(10)&amp;IFERROR(VLOOKUP($K134,【選択肢】!$Q$3:$U$90,5,)," ")&amp;IF(L134="","",""&amp;CHAR(10)&amp;IFERROR(VLOOKUP($L134,【選択肢】!$Q$3:$U$90,5,)," "))))))))</f>
        <v/>
      </c>
      <c r="P134" s="1311"/>
      <c r="Q134" s="1119"/>
      <c r="R134" s="1119"/>
      <c r="S134" s="167"/>
      <c r="T134" s="167"/>
      <c r="U134" s="167"/>
      <c r="V134" s="167"/>
      <c r="W134" s="167"/>
    </row>
    <row r="135" spans="2:23">
      <c r="B135" s="1115"/>
      <c r="C135" s="1116"/>
      <c r="D135" s="1117"/>
      <c r="E135" s="1117"/>
      <c r="F135" s="482">
        <f t="shared" si="3"/>
        <v>0</v>
      </c>
      <c r="G135" s="1118"/>
      <c r="H135" s="1118"/>
      <c r="I135" s="1118"/>
      <c r="J135" s="1118"/>
      <c r="K135" s="1118"/>
      <c r="L135" s="1118"/>
      <c r="M135" s="1310" t="str">
        <f>IF(G135="","",(IFERROR(VLOOKUP($G135,【選択肢】!$Q$3:$U$90,2,)," ")&amp;IF(H135="","",""&amp;CHAR(10)&amp;IFERROR(VLOOKUP($H135,【選択肢】!$Q$3:$U$90,2,)," ")&amp;IF(I135="","",""&amp;CHAR(10)&amp;IFERROR(VLOOKUP($I135,【選択肢】!$Q$3:$U$90,2,)," ")&amp;IF(J135="","",""&amp;CHAR(10)&amp;IFERROR(VLOOKUP($J135,【選択肢】!$Q$3:$U$90,2,)," ")&amp;IF(K135="","",""&amp;CHAR(10)&amp;IFERROR(VLOOKUP($K135,【選択肢】!$Q$3:$U$90,2,)," ")&amp;IF(L135="","",""&amp;CHAR(10)&amp;IFERROR(VLOOKUP($L135,【選択肢】!$Q$3:$U$90,2,)," "))))))))</f>
        <v/>
      </c>
      <c r="N135" s="1310" t="str">
        <f>IF(G135="","",(IFERROR(VLOOKUP($G135,【選択肢】!$Q$3:$U$90,4,)," ")&amp;IF(H135="","",","&amp;IFERROR(VLOOKUP($H135,【選択肢】!$Q$3:$U$90,4,)," ")&amp;IF(I135="","",","&amp;IFERROR(VLOOKUP($I135,【選択肢】!$Q$3:$U$90,4,)," ")&amp;IF(J135="","",","&amp;IFERROR(VLOOKUP($J135,【選択肢】!$Q$3:$U$90,4,)," ")&amp;IF(K135="","",","&amp;IFERROR(VLOOKUP($K135,【選択肢】!$Q$3:$U$90,4,)," ")&amp;IF(L135="","",","&amp;IFERROR(VLOOKUP($L135,【選択肢】!$Q$3:$U$90,4,)," "))))))))</f>
        <v/>
      </c>
      <c r="O135" s="1310" t="str">
        <f>IF(G135="","",(IFERROR(VLOOKUP($G135,【選択肢】!$Q$3:$U$90,5,)," ")&amp;IF(H135="","",""&amp;CHAR(10)&amp;IFERROR(VLOOKUP($H135,【選択肢】!$Q$3:$U$90,5,)," ")&amp;IF(I135="","",""&amp;CHAR(10)&amp;IFERROR(VLOOKUP($I135,【選択肢】!$Q$3:$U$90,5,)," ")&amp;IF(J135="","",""&amp;CHAR(10)&amp;IFERROR(VLOOKUP($J135,【選択肢】!$Q$3:$U$90,5,)," ")&amp;IF(K135="","",""&amp;CHAR(10)&amp;IFERROR(VLOOKUP($K135,【選択肢】!$Q$3:$U$90,5,)," ")&amp;IF(L135="","",""&amp;CHAR(10)&amp;IFERROR(VLOOKUP($L135,【選択肢】!$Q$3:$U$90,5,)," "))))))))</f>
        <v/>
      </c>
      <c r="P135" s="1311"/>
      <c r="Q135" s="1119"/>
      <c r="R135" s="1119"/>
      <c r="S135" s="167"/>
      <c r="T135" s="167"/>
      <c r="U135" s="167"/>
      <c r="V135" s="167"/>
      <c r="W135" s="167"/>
    </row>
    <row r="136" spans="2:23">
      <c r="B136" s="1115"/>
      <c r="C136" s="1116"/>
      <c r="D136" s="1117"/>
      <c r="E136" s="1117"/>
      <c r="F136" s="482">
        <f t="shared" si="3"/>
        <v>0</v>
      </c>
      <c r="G136" s="1118"/>
      <c r="H136" s="1118"/>
      <c r="I136" s="1118"/>
      <c r="J136" s="1118"/>
      <c r="K136" s="1118"/>
      <c r="L136" s="1118"/>
      <c r="M136" s="1310" t="str">
        <f>IF(G136="","",(IFERROR(VLOOKUP($G136,【選択肢】!$Q$3:$U$90,2,)," ")&amp;IF(H136="","",""&amp;CHAR(10)&amp;IFERROR(VLOOKUP($H136,【選択肢】!$Q$3:$U$90,2,)," ")&amp;IF(I136="","",""&amp;CHAR(10)&amp;IFERROR(VLOOKUP($I136,【選択肢】!$Q$3:$U$90,2,)," ")&amp;IF(J136="","",""&amp;CHAR(10)&amp;IFERROR(VLOOKUP($J136,【選択肢】!$Q$3:$U$90,2,)," ")&amp;IF(K136="","",""&amp;CHAR(10)&amp;IFERROR(VLOOKUP($K136,【選択肢】!$Q$3:$U$90,2,)," ")&amp;IF(L136="","",""&amp;CHAR(10)&amp;IFERROR(VLOOKUP($L136,【選択肢】!$Q$3:$U$90,2,)," "))))))))</f>
        <v/>
      </c>
      <c r="N136" s="1310" t="str">
        <f>IF(G136="","",(IFERROR(VLOOKUP($G136,【選択肢】!$Q$3:$U$90,4,)," ")&amp;IF(H136="","",","&amp;IFERROR(VLOOKUP($H136,【選択肢】!$Q$3:$U$90,4,)," ")&amp;IF(I136="","",","&amp;IFERROR(VLOOKUP($I136,【選択肢】!$Q$3:$U$90,4,)," ")&amp;IF(J136="","",","&amp;IFERROR(VLOOKUP($J136,【選択肢】!$Q$3:$U$90,4,)," ")&amp;IF(K136="","",","&amp;IFERROR(VLOOKUP($K136,【選択肢】!$Q$3:$U$90,4,)," ")&amp;IF(L136="","",","&amp;IFERROR(VLOOKUP($L136,【選択肢】!$Q$3:$U$90,4,)," "))))))))</f>
        <v/>
      </c>
      <c r="O136" s="1310" t="str">
        <f>IF(G136="","",(IFERROR(VLOOKUP($G136,【選択肢】!$Q$3:$U$90,5,)," ")&amp;IF(H136="","",""&amp;CHAR(10)&amp;IFERROR(VLOOKUP($H136,【選択肢】!$Q$3:$U$90,5,)," ")&amp;IF(I136="","",""&amp;CHAR(10)&amp;IFERROR(VLOOKUP($I136,【選択肢】!$Q$3:$U$90,5,)," ")&amp;IF(J136="","",""&amp;CHAR(10)&amp;IFERROR(VLOOKUP($J136,【選択肢】!$Q$3:$U$90,5,)," ")&amp;IF(K136="","",""&amp;CHAR(10)&amp;IFERROR(VLOOKUP($K136,【選択肢】!$Q$3:$U$90,5,)," ")&amp;IF(L136="","",""&amp;CHAR(10)&amp;IFERROR(VLOOKUP($L136,【選択肢】!$Q$3:$U$90,5,)," "))))))))</f>
        <v/>
      </c>
      <c r="P136" s="1311"/>
      <c r="Q136" s="1119"/>
      <c r="R136" s="1119"/>
      <c r="S136" s="167"/>
      <c r="T136" s="167"/>
      <c r="U136" s="167"/>
      <c r="V136" s="167"/>
      <c r="W136" s="167"/>
    </row>
    <row r="137" spans="2:23">
      <c r="B137" s="1115"/>
      <c r="C137" s="1116"/>
      <c r="D137" s="1117"/>
      <c r="E137" s="1117"/>
      <c r="F137" s="482">
        <f t="shared" ref="F137:F168" si="4">SUM(D137+E137)</f>
        <v>0</v>
      </c>
      <c r="G137" s="1118"/>
      <c r="H137" s="1118"/>
      <c r="I137" s="1118"/>
      <c r="J137" s="1118"/>
      <c r="K137" s="1118"/>
      <c r="L137" s="1118"/>
      <c r="M137" s="1310" t="str">
        <f>IF(G137="","",(IFERROR(VLOOKUP($G137,【選択肢】!$Q$3:$U$90,2,)," ")&amp;IF(H137="","",""&amp;CHAR(10)&amp;IFERROR(VLOOKUP($H137,【選択肢】!$Q$3:$U$90,2,)," ")&amp;IF(I137="","",""&amp;CHAR(10)&amp;IFERROR(VLOOKUP($I137,【選択肢】!$Q$3:$U$90,2,)," ")&amp;IF(J137="","",""&amp;CHAR(10)&amp;IFERROR(VLOOKUP($J137,【選択肢】!$Q$3:$U$90,2,)," ")&amp;IF(K137="","",""&amp;CHAR(10)&amp;IFERROR(VLOOKUP($K137,【選択肢】!$Q$3:$U$90,2,)," ")&amp;IF(L137="","",""&amp;CHAR(10)&amp;IFERROR(VLOOKUP($L137,【選択肢】!$Q$3:$U$90,2,)," "))))))))</f>
        <v/>
      </c>
      <c r="N137" s="1310" t="str">
        <f>IF(G137="","",(IFERROR(VLOOKUP($G137,【選択肢】!$Q$3:$U$90,4,)," ")&amp;IF(H137="","",","&amp;IFERROR(VLOOKUP($H137,【選択肢】!$Q$3:$U$90,4,)," ")&amp;IF(I137="","",","&amp;IFERROR(VLOOKUP($I137,【選択肢】!$Q$3:$U$90,4,)," ")&amp;IF(J137="","",","&amp;IFERROR(VLOOKUP($J137,【選択肢】!$Q$3:$U$90,4,)," ")&amp;IF(K137="","",","&amp;IFERROR(VLOOKUP($K137,【選択肢】!$Q$3:$U$90,4,)," ")&amp;IF(L137="","",","&amp;IFERROR(VLOOKUP($L137,【選択肢】!$Q$3:$U$90,4,)," "))))))))</f>
        <v/>
      </c>
      <c r="O137" s="1310" t="str">
        <f>IF(G137="","",(IFERROR(VLOOKUP($G137,【選択肢】!$Q$3:$U$90,5,)," ")&amp;IF(H137="","",""&amp;CHAR(10)&amp;IFERROR(VLOOKUP($H137,【選択肢】!$Q$3:$U$90,5,)," ")&amp;IF(I137="","",""&amp;CHAR(10)&amp;IFERROR(VLOOKUP($I137,【選択肢】!$Q$3:$U$90,5,)," ")&amp;IF(J137="","",""&amp;CHAR(10)&amp;IFERROR(VLOOKUP($J137,【選択肢】!$Q$3:$U$90,5,)," ")&amp;IF(K137="","",""&amp;CHAR(10)&amp;IFERROR(VLOOKUP($K137,【選択肢】!$Q$3:$U$90,5,)," ")&amp;IF(L137="","",""&amp;CHAR(10)&amp;IFERROR(VLOOKUP($L137,【選択肢】!$Q$3:$U$90,5,)," "))))))))</f>
        <v/>
      </c>
      <c r="P137" s="1311"/>
      <c r="Q137" s="1119"/>
      <c r="R137" s="1119"/>
      <c r="S137" s="167"/>
      <c r="T137" s="167"/>
      <c r="U137" s="167"/>
      <c r="V137" s="167"/>
      <c r="W137" s="167"/>
    </row>
    <row r="138" spans="2:23">
      <c r="B138" s="1115"/>
      <c r="C138" s="1116"/>
      <c r="D138" s="1117"/>
      <c r="E138" s="1117"/>
      <c r="F138" s="482">
        <f t="shared" si="4"/>
        <v>0</v>
      </c>
      <c r="G138" s="1118"/>
      <c r="H138" s="1118"/>
      <c r="I138" s="1118"/>
      <c r="J138" s="1118"/>
      <c r="K138" s="1118"/>
      <c r="L138" s="1118"/>
      <c r="M138" s="1310" t="str">
        <f>IF(G138="","",(IFERROR(VLOOKUP($G138,【選択肢】!$Q$3:$U$90,2,)," ")&amp;IF(H138="","",""&amp;CHAR(10)&amp;IFERROR(VLOOKUP($H138,【選択肢】!$Q$3:$U$90,2,)," ")&amp;IF(I138="","",""&amp;CHAR(10)&amp;IFERROR(VLOOKUP($I138,【選択肢】!$Q$3:$U$90,2,)," ")&amp;IF(J138="","",""&amp;CHAR(10)&amp;IFERROR(VLOOKUP($J138,【選択肢】!$Q$3:$U$90,2,)," ")&amp;IF(K138="","",""&amp;CHAR(10)&amp;IFERROR(VLOOKUP($K138,【選択肢】!$Q$3:$U$90,2,)," ")&amp;IF(L138="","",""&amp;CHAR(10)&amp;IFERROR(VLOOKUP($L138,【選択肢】!$Q$3:$U$90,2,)," "))))))))</f>
        <v/>
      </c>
      <c r="N138" s="1310" t="str">
        <f>IF(G138="","",(IFERROR(VLOOKUP($G138,【選択肢】!$Q$3:$U$90,4,)," ")&amp;IF(H138="","",","&amp;IFERROR(VLOOKUP($H138,【選択肢】!$Q$3:$U$90,4,)," ")&amp;IF(I138="","",","&amp;IFERROR(VLOOKUP($I138,【選択肢】!$Q$3:$U$90,4,)," ")&amp;IF(J138="","",","&amp;IFERROR(VLOOKUP($J138,【選択肢】!$Q$3:$U$90,4,)," ")&amp;IF(K138="","",","&amp;IFERROR(VLOOKUP($K138,【選択肢】!$Q$3:$U$90,4,)," ")&amp;IF(L138="","",","&amp;IFERROR(VLOOKUP($L138,【選択肢】!$Q$3:$U$90,4,)," "))))))))</f>
        <v/>
      </c>
      <c r="O138" s="1310" t="str">
        <f>IF(G138="","",(IFERROR(VLOOKUP($G138,【選択肢】!$Q$3:$U$90,5,)," ")&amp;IF(H138="","",""&amp;CHAR(10)&amp;IFERROR(VLOOKUP($H138,【選択肢】!$Q$3:$U$90,5,)," ")&amp;IF(I138="","",""&amp;CHAR(10)&amp;IFERROR(VLOOKUP($I138,【選択肢】!$Q$3:$U$90,5,)," ")&amp;IF(J138="","",""&amp;CHAR(10)&amp;IFERROR(VLOOKUP($J138,【選択肢】!$Q$3:$U$90,5,)," ")&amp;IF(K138="","",""&amp;CHAR(10)&amp;IFERROR(VLOOKUP($K138,【選択肢】!$Q$3:$U$90,5,)," ")&amp;IF(L138="","",""&amp;CHAR(10)&amp;IFERROR(VLOOKUP($L138,【選択肢】!$Q$3:$U$90,5,)," "))))))))</f>
        <v/>
      </c>
      <c r="P138" s="1311"/>
      <c r="Q138" s="1119"/>
      <c r="R138" s="1119"/>
      <c r="S138" s="167"/>
      <c r="T138" s="167"/>
      <c r="U138" s="167"/>
      <c r="V138" s="167"/>
      <c r="W138" s="167"/>
    </row>
    <row r="139" spans="2:23">
      <c r="B139" s="1115"/>
      <c r="C139" s="1116"/>
      <c r="D139" s="1117"/>
      <c r="E139" s="1117"/>
      <c r="F139" s="482">
        <f t="shared" si="4"/>
        <v>0</v>
      </c>
      <c r="G139" s="1118"/>
      <c r="H139" s="1118"/>
      <c r="I139" s="1118"/>
      <c r="J139" s="1118"/>
      <c r="K139" s="1118"/>
      <c r="L139" s="1118"/>
      <c r="M139" s="1310" t="str">
        <f>IF(G139="","",(IFERROR(VLOOKUP($G139,【選択肢】!$Q$3:$U$90,2,)," ")&amp;IF(H139="","",""&amp;CHAR(10)&amp;IFERROR(VLOOKUP($H139,【選択肢】!$Q$3:$U$90,2,)," ")&amp;IF(I139="","",""&amp;CHAR(10)&amp;IFERROR(VLOOKUP($I139,【選択肢】!$Q$3:$U$90,2,)," ")&amp;IF(J139="","",""&amp;CHAR(10)&amp;IFERROR(VLOOKUP($J139,【選択肢】!$Q$3:$U$90,2,)," ")&amp;IF(K139="","",""&amp;CHAR(10)&amp;IFERROR(VLOOKUP($K139,【選択肢】!$Q$3:$U$90,2,)," ")&amp;IF(L139="","",""&amp;CHAR(10)&amp;IFERROR(VLOOKUP($L139,【選択肢】!$Q$3:$U$90,2,)," "))))))))</f>
        <v/>
      </c>
      <c r="N139" s="1310" t="str">
        <f>IF(G139="","",(IFERROR(VLOOKUP($G139,【選択肢】!$Q$3:$U$90,4,)," ")&amp;IF(H139="","",","&amp;IFERROR(VLOOKUP($H139,【選択肢】!$Q$3:$U$90,4,)," ")&amp;IF(I139="","",","&amp;IFERROR(VLOOKUP($I139,【選択肢】!$Q$3:$U$90,4,)," ")&amp;IF(J139="","",","&amp;IFERROR(VLOOKUP($J139,【選択肢】!$Q$3:$U$90,4,)," ")&amp;IF(K139="","",","&amp;IFERROR(VLOOKUP($K139,【選択肢】!$Q$3:$U$90,4,)," ")&amp;IF(L139="","",","&amp;IFERROR(VLOOKUP($L139,【選択肢】!$Q$3:$U$90,4,)," "))))))))</f>
        <v/>
      </c>
      <c r="O139" s="1310" t="str">
        <f>IF(G139="","",(IFERROR(VLOOKUP($G139,【選択肢】!$Q$3:$U$90,5,)," ")&amp;IF(H139="","",""&amp;CHAR(10)&amp;IFERROR(VLOOKUP($H139,【選択肢】!$Q$3:$U$90,5,)," ")&amp;IF(I139="","",""&amp;CHAR(10)&amp;IFERROR(VLOOKUP($I139,【選択肢】!$Q$3:$U$90,5,)," ")&amp;IF(J139="","",""&amp;CHAR(10)&amp;IFERROR(VLOOKUP($J139,【選択肢】!$Q$3:$U$90,5,)," ")&amp;IF(K139="","",""&amp;CHAR(10)&amp;IFERROR(VLOOKUP($K139,【選択肢】!$Q$3:$U$90,5,)," ")&amp;IF(L139="","",""&amp;CHAR(10)&amp;IFERROR(VLOOKUP($L139,【選択肢】!$Q$3:$U$90,5,)," "))))))))</f>
        <v/>
      </c>
      <c r="P139" s="1311"/>
      <c r="Q139" s="1119"/>
      <c r="R139" s="1119"/>
      <c r="S139" s="167"/>
      <c r="T139" s="167"/>
      <c r="U139" s="167"/>
      <c r="V139" s="167"/>
      <c r="W139" s="167"/>
    </row>
    <row r="140" spans="2:23">
      <c r="B140" s="1115"/>
      <c r="C140" s="1116"/>
      <c r="D140" s="1117"/>
      <c r="E140" s="1117"/>
      <c r="F140" s="482">
        <f t="shared" si="4"/>
        <v>0</v>
      </c>
      <c r="G140" s="1118"/>
      <c r="H140" s="1118"/>
      <c r="I140" s="1118"/>
      <c r="J140" s="1118"/>
      <c r="K140" s="1118"/>
      <c r="L140" s="1118"/>
      <c r="M140" s="1310" t="str">
        <f>IF(G140="","",(IFERROR(VLOOKUP($G140,【選択肢】!$Q$3:$U$90,2,)," ")&amp;IF(H140="","",""&amp;CHAR(10)&amp;IFERROR(VLOOKUP($H140,【選択肢】!$Q$3:$U$90,2,)," ")&amp;IF(I140="","",""&amp;CHAR(10)&amp;IFERROR(VLOOKUP($I140,【選択肢】!$Q$3:$U$90,2,)," ")&amp;IF(J140="","",""&amp;CHAR(10)&amp;IFERROR(VLOOKUP($J140,【選択肢】!$Q$3:$U$90,2,)," ")&amp;IF(K140="","",""&amp;CHAR(10)&amp;IFERROR(VLOOKUP($K140,【選択肢】!$Q$3:$U$90,2,)," ")&amp;IF(L140="","",""&amp;CHAR(10)&amp;IFERROR(VLOOKUP($L140,【選択肢】!$Q$3:$U$90,2,)," "))))))))</f>
        <v/>
      </c>
      <c r="N140" s="1310" t="str">
        <f>IF(G140="","",(IFERROR(VLOOKUP($G140,【選択肢】!$Q$3:$U$90,4,)," ")&amp;IF(H140="","",","&amp;IFERROR(VLOOKUP($H140,【選択肢】!$Q$3:$U$90,4,)," ")&amp;IF(I140="","",","&amp;IFERROR(VLOOKUP($I140,【選択肢】!$Q$3:$U$90,4,)," ")&amp;IF(J140="","",","&amp;IFERROR(VLOOKUP($J140,【選択肢】!$Q$3:$U$90,4,)," ")&amp;IF(K140="","",","&amp;IFERROR(VLOOKUP($K140,【選択肢】!$Q$3:$U$90,4,)," ")&amp;IF(L140="","",","&amp;IFERROR(VLOOKUP($L140,【選択肢】!$Q$3:$U$90,4,)," "))))))))</f>
        <v/>
      </c>
      <c r="O140" s="1310" t="str">
        <f>IF(G140="","",(IFERROR(VLOOKUP($G140,【選択肢】!$Q$3:$U$90,5,)," ")&amp;IF(H140="","",""&amp;CHAR(10)&amp;IFERROR(VLOOKUP($H140,【選択肢】!$Q$3:$U$90,5,)," ")&amp;IF(I140="","",""&amp;CHAR(10)&amp;IFERROR(VLOOKUP($I140,【選択肢】!$Q$3:$U$90,5,)," ")&amp;IF(J140="","",""&amp;CHAR(10)&amp;IFERROR(VLOOKUP($J140,【選択肢】!$Q$3:$U$90,5,)," ")&amp;IF(K140="","",""&amp;CHAR(10)&amp;IFERROR(VLOOKUP($K140,【選択肢】!$Q$3:$U$90,5,)," ")&amp;IF(L140="","",""&amp;CHAR(10)&amp;IFERROR(VLOOKUP($L140,【選択肢】!$Q$3:$U$90,5,)," "))))))))</f>
        <v/>
      </c>
      <c r="P140" s="1311"/>
      <c r="Q140" s="1119"/>
      <c r="R140" s="1119"/>
      <c r="S140" s="167"/>
      <c r="T140" s="167"/>
      <c r="U140" s="167"/>
      <c r="V140" s="167"/>
      <c r="W140" s="167"/>
    </row>
    <row r="141" spans="2:23">
      <c r="B141" s="1115"/>
      <c r="C141" s="1116"/>
      <c r="D141" s="1117"/>
      <c r="E141" s="1117"/>
      <c r="F141" s="482">
        <f t="shared" si="4"/>
        <v>0</v>
      </c>
      <c r="G141" s="1118"/>
      <c r="H141" s="1118"/>
      <c r="I141" s="1118"/>
      <c r="J141" s="1118"/>
      <c r="K141" s="1118"/>
      <c r="L141" s="1118"/>
      <c r="M141" s="1310" t="str">
        <f>IF(G141="","",(IFERROR(VLOOKUP($G141,【選択肢】!$Q$3:$U$90,2,)," ")&amp;IF(H141="","",""&amp;CHAR(10)&amp;IFERROR(VLOOKUP($H141,【選択肢】!$Q$3:$U$90,2,)," ")&amp;IF(I141="","",""&amp;CHAR(10)&amp;IFERROR(VLOOKUP($I141,【選択肢】!$Q$3:$U$90,2,)," ")&amp;IF(J141="","",""&amp;CHAR(10)&amp;IFERROR(VLOOKUP($J141,【選択肢】!$Q$3:$U$90,2,)," ")&amp;IF(K141="","",""&amp;CHAR(10)&amp;IFERROR(VLOOKUP($K141,【選択肢】!$Q$3:$U$90,2,)," ")&amp;IF(L141="","",""&amp;CHAR(10)&amp;IFERROR(VLOOKUP($L141,【選択肢】!$Q$3:$U$90,2,)," "))))))))</f>
        <v/>
      </c>
      <c r="N141" s="1310" t="str">
        <f>IF(G141="","",(IFERROR(VLOOKUP($G141,【選択肢】!$Q$3:$U$90,4,)," ")&amp;IF(H141="","",","&amp;IFERROR(VLOOKUP($H141,【選択肢】!$Q$3:$U$90,4,)," ")&amp;IF(I141="","",","&amp;IFERROR(VLOOKUP($I141,【選択肢】!$Q$3:$U$90,4,)," ")&amp;IF(J141="","",","&amp;IFERROR(VLOOKUP($J141,【選択肢】!$Q$3:$U$90,4,)," ")&amp;IF(K141="","",","&amp;IFERROR(VLOOKUP($K141,【選択肢】!$Q$3:$U$90,4,)," ")&amp;IF(L141="","",","&amp;IFERROR(VLOOKUP($L141,【選択肢】!$Q$3:$U$90,4,)," "))))))))</f>
        <v/>
      </c>
      <c r="O141" s="1310" t="str">
        <f>IF(G141="","",(IFERROR(VLOOKUP($G141,【選択肢】!$Q$3:$U$90,5,)," ")&amp;IF(H141="","",""&amp;CHAR(10)&amp;IFERROR(VLOOKUP($H141,【選択肢】!$Q$3:$U$90,5,)," ")&amp;IF(I141="","",""&amp;CHAR(10)&amp;IFERROR(VLOOKUP($I141,【選択肢】!$Q$3:$U$90,5,)," ")&amp;IF(J141="","",""&amp;CHAR(10)&amp;IFERROR(VLOOKUP($J141,【選択肢】!$Q$3:$U$90,5,)," ")&amp;IF(K141="","",""&amp;CHAR(10)&amp;IFERROR(VLOOKUP($K141,【選択肢】!$Q$3:$U$90,5,)," ")&amp;IF(L141="","",""&amp;CHAR(10)&amp;IFERROR(VLOOKUP($L141,【選択肢】!$Q$3:$U$90,5,)," "))))))))</f>
        <v/>
      </c>
      <c r="P141" s="1311"/>
      <c r="Q141" s="1119"/>
      <c r="R141" s="1119"/>
      <c r="S141" s="167"/>
      <c r="T141" s="167"/>
      <c r="U141" s="167"/>
      <c r="V141" s="167"/>
      <c r="W141" s="167"/>
    </row>
    <row r="142" spans="2:23">
      <c r="B142" s="1115"/>
      <c r="C142" s="1116"/>
      <c r="D142" s="1117"/>
      <c r="E142" s="1117"/>
      <c r="F142" s="482">
        <f t="shared" si="4"/>
        <v>0</v>
      </c>
      <c r="G142" s="1118"/>
      <c r="H142" s="1118"/>
      <c r="I142" s="1118"/>
      <c r="J142" s="1118"/>
      <c r="K142" s="1118"/>
      <c r="L142" s="1118"/>
      <c r="M142" s="1310" t="str">
        <f>IF(G142="","",(IFERROR(VLOOKUP($G142,【選択肢】!$Q$3:$U$90,2,)," ")&amp;IF(H142="","",""&amp;CHAR(10)&amp;IFERROR(VLOOKUP($H142,【選択肢】!$Q$3:$U$90,2,)," ")&amp;IF(I142="","",""&amp;CHAR(10)&amp;IFERROR(VLOOKUP($I142,【選択肢】!$Q$3:$U$90,2,)," ")&amp;IF(J142="","",""&amp;CHAR(10)&amp;IFERROR(VLOOKUP($J142,【選択肢】!$Q$3:$U$90,2,)," ")&amp;IF(K142="","",""&amp;CHAR(10)&amp;IFERROR(VLOOKUP($K142,【選択肢】!$Q$3:$U$90,2,)," ")&amp;IF(L142="","",""&amp;CHAR(10)&amp;IFERROR(VLOOKUP($L142,【選択肢】!$Q$3:$U$90,2,)," "))))))))</f>
        <v/>
      </c>
      <c r="N142" s="1310" t="str">
        <f>IF(G142="","",(IFERROR(VLOOKUP($G142,【選択肢】!$Q$3:$U$90,4,)," ")&amp;IF(H142="","",","&amp;IFERROR(VLOOKUP($H142,【選択肢】!$Q$3:$U$90,4,)," ")&amp;IF(I142="","",","&amp;IFERROR(VLOOKUP($I142,【選択肢】!$Q$3:$U$90,4,)," ")&amp;IF(J142="","",","&amp;IFERROR(VLOOKUP($J142,【選択肢】!$Q$3:$U$90,4,)," ")&amp;IF(K142="","",","&amp;IFERROR(VLOOKUP($K142,【選択肢】!$Q$3:$U$90,4,)," ")&amp;IF(L142="","",","&amp;IFERROR(VLOOKUP($L142,【選択肢】!$Q$3:$U$90,4,)," "))))))))</f>
        <v/>
      </c>
      <c r="O142" s="1310" t="str">
        <f>IF(G142="","",(IFERROR(VLOOKUP($G142,【選択肢】!$Q$3:$U$90,5,)," ")&amp;IF(H142="","",""&amp;CHAR(10)&amp;IFERROR(VLOOKUP($H142,【選択肢】!$Q$3:$U$90,5,)," ")&amp;IF(I142="","",""&amp;CHAR(10)&amp;IFERROR(VLOOKUP($I142,【選択肢】!$Q$3:$U$90,5,)," ")&amp;IF(J142="","",""&amp;CHAR(10)&amp;IFERROR(VLOOKUP($J142,【選択肢】!$Q$3:$U$90,5,)," ")&amp;IF(K142="","",""&amp;CHAR(10)&amp;IFERROR(VLOOKUP($K142,【選択肢】!$Q$3:$U$90,5,)," ")&amp;IF(L142="","",""&amp;CHAR(10)&amp;IFERROR(VLOOKUP($L142,【選択肢】!$Q$3:$U$90,5,)," "))))))))</f>
        <v/>
      </c>
      <c r="P142" s="1311"/>
      <c r="Q142" s="1119"/>
      <c r="R142" s="1119"/>
      <c r="S142" s="167"/>
      <c r="T142" s="167"/>
      <c r="U142" s="167"/>
      <c r="V142" s="167"/>
      <c r="W142" s="167"/>
    </row>
    <row r="143" spans="2:23">
      <c r="B143" s="1115"/>
      <c r="C143" s="1116"/>
      <c r="D143" s="1117"/>
      <c r="E143" s="1117"/>
      <c r="F143" s="482">
        <f t="shared" si="4"/>
        <v>0</v>
      </c>
      <c r="G143" s="1118"/>
      <c r="H143" s="1118"/>
      <c r="I143" s="1118"/>
      <c r="J143" s="1118"/>
      <c r="K143" s="1118"/>
      <c r="L143" s="1118"/>
      <c r="M143" s="1310" t="str">
        <f>IF(G143="","",(IFERROR(VLOOKUP($G143,【選択肢】!$Q$3:$U$90,2,)," ")&amp;IF(H143="","",""&amp;CHAR(10)&amp;IFERROR(VLOOKUP($H143,【選択肢】!$Q$3:$U$90,2,)," ")&amp;IF(I143="","",""&amp;CHAR(10)&amp;IFERROR(VLOOKUP($I143,【選択肢】!$Q$3:$U$90,2,)," ")&amp;IF(J143="","",""&amp;CHAR(10)&amp;IFERROR(VLOOKUP($J143,【選択肢】!$Q$3:$U$90,2,)," ")&amp;IF(K143="","",""&amp;CHAR(10)&amp;IFERROR(VLOOKUP($K143,【選択肢】!$Q$3:$U$90,2,)," ")&amp;IF(L143="","",""&amp;CHAR(10)&amp;IFERROR(VLOOKUP($L143,【選択肢】!$Q$3:$U$90,2,)," "))))))))</f>
        <v/>
      </c>
      <c r="N143" s="1310" t="str">
        <f>IF(G143="","",(IFERROR(VLOOKUP($G143,【選択肢】!$Q$3:$U$90,4,)," ")&amp;IF(H143="","",","&amp;IFERROR(VLOOKUP($H143,【選択肢】!$Q$3:$U$90,4,)," ")&amp;IF(I143="","",","&amp;IFERROR(VLOOKUP($I143,【選択肢】!$Q$3:$U$90,4,)," ")&amp;IF(J143="","",","&amp;IFERROR(VLOOKUP($J143,【選択肢】!$Q$3:$U$90,4,)," ")&amp;IF(K143="","",","&amp;IFERROR(VLOOKUP($K143,【選択肢】!$Q$3:$U$90,4,)," ")&amp;IF(L143="","",","&amp;IFERROR(VLOOKUP($L143,【選択肢】!$Q$3:$U$90,4,)," "))))))))</f>
        <v/>
      </c>
      <c r="O143" s="1310" t="str">
        <f>IF(G143="","",(IFERROR(VLOOKUP($G143,【選択肢】!$Q$3:$U$90,5,)," ")&amp;IF(H143="","",""&amp;CHAR(10)&amp;IFERROR(VLOOKUP($H143,【選択肢】!$Q$3:$U$90,5,)," ")&amp;IF(I143="","",""&amp;CHAR(10)&amp;IFERROR(VLOOKUP($I143,【選択肢】!$Q$3:$U$90,5,)," ")&amp;IF(J143="","",""&amp;CHAR(10)&amp;IFERROR(VLOOKUP($J143,【選択肢】!$Q$3:$U$90,5,)," ")&amp;IF(K143="","",""&amp;CHAR(10)&amp;IFERROR(VLOOKUP($K143,【選択肢】!$Q$3:$U$90,5,)," ")&amp;IF(L143="","",""&amp;CHAR(10)&amp;IFERROR(VLOOKUP($L143,【選択肢】!$Q$3:$U$90,5,)," "))))))))</f>
        <v/>
      </c>
      <c r="P143" s="1311"/>
      <c r="Q143" s="1119"/>
      <c r="R143" s="1119"/>
      <c r="S143" s="167"/>
      <c r="T143" s="167"/>
      <c r="U143" s="167"/>
      <c r="V143" s="167"/>
      <c r="W143" s="167"/>
    </row>
    <row r="144" spans="2:23">
      <c r="B144" s="1115"/>
      <c r="C144" s="1116"/>
      <c r="D144" s="1117"/>
      <c r="E144" s="1117"/>
      <c r="F144" s="482">
        <f t="shared" si="4"/>
        <v>0</v>
      </c>
      <c r="G144" s="1118"/>
      <c r="H144" s="1118"/>
      <c r="I144" s="1118"/>
      <c r="J144" s="1118"/>
      <c r="K144" s="1118"/>
      <c r="L144" s="1118"/>
      <c r="M144" s="1310" t="str">
        <f>IF(G144="","",(IFERROR(VLOOKUP($G144,【選択肢】!$Q$3:$U$90,2,)," ")&amp;IF(H144="","",""&amp;CHAR(10)&amp;IFERROR(VLOOKUP($H144,【選択肢】!$Q$3:$U$90,2,)," ")&amp;IF(I144="","",""&amp;CHAR(10)&amp;IFERROR(VLOOKUP($I144,【選択肢】!$Q$3:$U$90,2,)," ")&amp;IF(J144="","",""&amp;CHAR(10)&amp;IFERROR(VLOOKUP($J144,【選択肢】!$Q$3:$U$90,2,)," ")&amp;IF(K144="","",""&amp;CHAR(10)&amp;IFERROR(VLOOKUP($K144,【選択肢】!$Q$3:$U$90,2,)," ")&amp;IF(L144="","",""&amp;CHAR(10)&amp;IFERROR(VLOOKUP($L144,【選択肢】!$Q$3:$U$90,2,)," "))))))))</f>
        <v/>
      </c>
      <c r="N144" s="1310" t="str">
        <f>IF(G144="","",(IFERROR(VLOOKUP($G144,【選択肢】!$Q$3:$U$90,4,)," ")&amp;IF(H144="","",","&amp;IFERROR(VLOOKUP($H144,【選択肢】!$Q$3:$U$90,4,)," ")&amp;IF(I144="","",","&amp;IFERROR(VLOOKUP($I144,【選択肢】!$Q$3:$U$90,4,)," ")&amp;IF(J144="","",","&amp;IFERROR(VLOOKUP($J144,【選択肢】!$Q$3:$U$90,4,)," ")&amp;IF(K144="","",","&amp;IFERROR(VLOOKUP($K144,【選択肢】!$Q$3:$U$90,4,)," ")&amp;IF(L144="","",","&amp;IFERROR(VLOOKUP($L144,【選択肢】!$Q$3:$U$90,4,)," "))))))))</f>
        <v/>
      </c>
      <c r="O144" s="1310" t="str">
        <f>IF(G144="","",(IFERROR(VLOOKUP($G144,【選択肢】!$Q$3:$U$90,5,)," ")&amp;IF(H144="","",""&amp;CHAR(10)&amp;IFERROR(VLOOKUP($H144,【選択肢】!$Q$3:$U$90,5,)," ")&amp;IF(I144="","",""&amp;CHAR(10)&amp;IFERROR(VLOOKUP($I144,【選択肢】!$Q$3:$U$90,5,)," ")&amp;IF(J144="","",""&amp;CHAR(10)&amp;IFERROR(VLOOKUP($J144,【選択肢】!$Q$3:$U$90,5,)," ")&amp;IF(K144="","",""&amp;CHAR(10)&amp;IFERROR(VLOOKUP($K144,【選択肢】!$Q$3:$U$90,5,)," ")&amp;IF(L144="","",""&amp;CHAR(10)&amp;IFERROR(VLOOKUP($L144,【選択肢】!$Q$3:$U$90,5,)," "))))))))</f>
        <v/>
      </c>
      <c r="P144" s="1311"/>
      <c r="Q144" s="1119"/>
      <c r="R144" s="1119"/>
      <c r="S144" s="167"/>
      <c r="T144" s="167"/>
      <c r="U144" s="167"/>
      <c r="V144" s="167"/>
      <c r="W144" s="167"/>
    </row>
    <row r="145" spans="2:23">
      <c r="B145" s="1115"/>
      <c r="C145" s="1116"/>
      <c r="D145" s="1117"/>
      <c r="E145" s="1117"/>
      <c r="F145" s="482">
        <f t="shared" si="4"/>
        <v>0</v>
      </c>
      <c r="G145" s="1118"/>
      <c r="H145" s="1118"/>
      <c r="I145" s="1118"/>
      <c r="J145" s="1118"/>
      <c r="K145" s="1118"/>
      <c r="L145" s="1118"/>
      <c r="M145" s="1310" t="str">
        <f>IF(G145="","",(IFERROR(VLOOKUP($G145,【選択肢】!$Q$3:$U$90,2,)," ")&amp;IF(H145="","",""&amp;CHAR(10)&amp;IFERROR(VLOOKUP($H145,【選択肢】!$Q$3:$U$90,2,)," ")&amp;IF(I145="","",""&amp;CHAR(10)&amp;IFERROR(VLOOKUP($I145,【選択肢】!$Q$3:$U$90,2,)," ")&amp;IF(J145="","",""&amp;CHAR(10)&amp;IFERROR(VLOOKUP($J145,【選択肢】!$Q$3:$U$90,2,)," ")&amp;IF(K145="","",""&amp;CHAR(10)&amp;IFERROR(VLOOKUP($K145,【選択肢】!$Q$3:$U$90,2,)," ")&amp;IF(L145="","",""&amp;CHAR(10)&amp;IFERROR(VLOOKUP($L145,【選択肢】!$Q$3:$U$90,2,)," "))))))))</f>
        <v/>
      </c>
      <c r="N145" s="1310" t="str">
        <f>IF(G145="","",(IFERROR(VLOOKUP($G145,【選択肢】!$Q$3:$U$90,4,)," ")&amp;IF(H145="","",","&amp;IFERROR(VLOOKUP($H145,【選択肢】!$Q$3:$U$90,4,)," ")&amp;IF(I145="","",","&amp;IFERROR(VLOOKUP($I145,【選択肢】!$Q$3:$U$90,4,)," ")&amp;IF(J145="","",","&amp;IFERROR(VLOOKUP($J145,【選択肢】!$Q$3:$U$90,4,)," ")&amp;IF(K145="","",","&amp;IFERROR(VLOOKUP($K145,【選択肢】!$Q$3:$U$90,4,)," ")&amp;IF(L145="","",","&amp;IFERROR(VLOOKUP($L145,【選択肢】!$Q$3:$U$90,4,)," "))))))))</f>
        <v/>
      </c>
      <c r="O145" s="1310" t="str">
        <f>IF(G145="","",(IFERROR(VLOOKUP($G145,【選択肢】!$Q$3:$U$90,5,)," ")&amp;IF(H145="","",""&amp;CHAR(10)&amp;IFERROR(VLOOKUP($H145,【選択肢】!$Q$3:$U$90,5,)," ")&amp;IF(I145="","",""&amp;CHAR(10)&amp;IFERROR(VLOOKUP($I145,【選択肢】!$Q$3:$U$90,5,)," ")&amp;IF(J145="","",""&amp;CHAR(10)&amp;IFERROR(VLOOKUP($J145,【選択肢】!$Q$3:$U$90,5,)," ")&amp;IF(K145="","",""&amp;CHAR(10)&amp;IFERROR(VLOOKUP($K145,【選択肢】!$Q$3:$U$90,5,)," ")&amp;IF(L145="","",""&amp;CHAR(10)&amp;IFERROR(VLOOKUP($L145,【選択肢】!$Q$3:$U$90,5,)," "))))))))</f>
        <v/>
      </c>
      <c r="P145" s="1311"/>
      <c r="Q145" s="1119"/>
      <c r="R145" s="1119"/>
      <c r="S145" s="167"/>
      <c r="T145" s="167"/>
      <c r="U145" s="167"/>
      <c r="V145" s="167"/>
      <c r="W145" s="167"/>
    </row>
    <row r="146" spans="2:23">
      <c r="B146" s="1115"/>
      <c r="C146" s="1116"/>
      <c r="D146" s="1117"/>
      <c r="E146" s="1117"/>
      <c r="F146" s="482">
        <f t="shared" si="4"/>
        <v>0</v>
      </c>
      <c r="G146" s="1118"/>
      <c r="H146" s="1118"/>
      <c r="I146" s="1118"/>
      <c r="J146" s="1118"/>
      <c r="K146" s="1118"/>
      <c r="L146" s="1118"/>
      <c r="M146" s="1310" t="str">
        <f>IF(G146="","",(IFERROR(VLOOKUP($G146,【選択肢】!$Q$3:$U$90,2,)," ")&amp;IF(H146="","",""&amp;CHAR(10)&amp;IFERROR(VLOOKUP($H146,【選択肢】!$Q$3:$U$90,2,)," ")&amp;IF(I146="","",""&amp;CHAR(10)&amp;IFERROR(VLOOKUP($I146,【選択肢】!$Q$3:$U$90,2,)," ")&amp;IF(J146="","",""&amp;CHAR(10)&amp;IFERROR(VLOOKUP($J146,【選択肢】!$Q$3:$U$90,2,)," ")&amp;IF(K146="","",""&amp;CHAR(10)&amp;IFERROR(VLOOKUP($K146,【選択肢】!$Q$3:$U$90,2,)," ")&amp;IF(L146="","",""&amp;CHAR(10)&amp;IFERROR(VLOOKUP($L146,【選択肢】!$Q$3:$U$90,2,)," "))))))))</f>
        <v/>
      </c>
      <c r="N146" s="1310" t="str">
        <f>IF(G146="","",(IFERROR(VLOOKUP($G146,【選択肢】!$Q$3:$U$90,4,)," ")&amp;IF(H146="","",","&amp;IFERROR(VLOOKUP($H146,【選択肢】!$Q$3:$U$90,4,)," ")&amp;IF(I146="","",","&amp;IFERROR(VLOOKUP($I146,【選択肢】!$Q$3:$U$90,4,)," ")&amp;IF(J146="","",","&amp;IFERROR(VLOOKUP($J146,【選択肢】!$Q$3:$U$90,4,)," ")&amp;IF(K146="","",","&amp;IFERROR(VLOOKUP($K146,【選択肢】!$Q$3:$U$90,4,)," ")&amp;IF(L146="","",","&amp;IFERROR(VLOOKUP($L146,【選択肢】!$Q$3:$U$90,4,)," "))))))))</f>
        <v/>
      </c>
      <c r="O146" s="1310" t="str">
        <f>IF(G146="","",(IFERROR(VLOOKUP($G146,【選択肢】!$Q$3:$U$90,5,)," ")&amp;IF(H146="","",""&amp;CHAR(10)&amp;IFERROR(VLOOKUP($H146,【選択肢】!$Q$3:$U$90,5,)," ")&amp;IF(I146="","",""&amp;CHAR(10)&amp;IFERROR(VLOOKUP($I146,【選択肢】!$Q$3:$U$90,5,)," ")&amp;IF(J146="","",""&amp;CHAR(10)&amp;IFERROR(VLOOKUP($J146,【選択肢】!$Q$3:$U$90,5,)," ")&amp;IF(K146="","",""&amp;CHAR(10)&amp;IFERROR(VLOOKUP($K146,【選択肢】!$Q$3:$U$90,5,)," ")&amp;IF(L146="","",""&amp;CHAR(10)&amp;IFERROR(VLOOKUP($L146,【選択肢】!$Q$3:$U$90,5,)," "))))))))</f>
        <v/>
      </c>
      <c r="P146" s="1311"/>
      <c r="Q146" s="1119"/>
      <c r="R146" s="1119"/>
      <c r="S146" s="167"/>
      <c r="T146" s="167"/>
      <c r="U146" s="167"/>
      <c r="V146" s="167"/>
      <c r="W146" s="167"/>
    </row>
    <row r="147" spans="2:23">
      <c r="B147" s="1115"/>
      <c r="C147" s="1116"/>
      <c r="D147" s="1117"/>
      <c r="E147" s="1117"/>
      <c r="F147" s="482">
        <f t="shared" si="4"/>
        <v>0</v>
      </c>
      <c r="G147" s="1118"/>
      <c r="H147" s="1118"/>
      <c r="I147" s="1118"/>
      <c r="J147" s="1118"/>
      <c r="K147" s="1118"/>
      <c r="L147" s="1118"/>
      <c r="M147" s="1310" t="str">
        <f>IF(G147="","",(IFERROR(VLOOKUP($G147,【選択肢】!$Q$3:$U$90,2,)," ")&amp;IF(H147="","",""&amp;CHAR(10)&amp;IFERROR(VLOOKUP($H147,【選択肢】!$Q$3:$U$90,2,)," ")&amp;IF(I147="","",""&amp;CHAR(10)&amp;IFERROR(VLOOKUP($I147,【選択肢】!$Q$3:$U$90,2,)," ")&amp;IF(J147="","",""&amp;CHAR(10)&amp;IFERROR(VLOOKUP($J147,【選択肢】!$Q$3:$U$90,2,)," ")&amp;IF(K147="","",""&amp;CHAR(10)&amp;IFERROR(VLOOKUP($K147,【選択肢】!$Q$3:$U$90,2,)," ")&amp;IF(L147="","",""&amp;CHAR(10)&amp;IFERROR(VLOOKUP($L147,【選択肢】!$Q$3:$U$90,2,)," "))))))))</f>
        <v/>
      </c>
      <c r="N147" s="1310" t="str">
        <f>IF(G147="","",(IFERROR(VLOOKUP($G147,【選択肢】!$Q$3:$U$90,4,)," ")&amp;IF(H147="","",","&amp;IFERROR(VLOOKUP($H147,【選択肢】!$Q$3:$U$90,4,)," ")&amp;IF(I147="","",","&amp;IFERROR(VLOOKUP($I147,【選択肢】!$Q$3:$U$90,4,)," ")&amp;IF(J147="","",","&amp;IFERROR(VLOOKUP($J147,【選択肢】!$Q$3:$U$90,4,)," ")&amp;IF(K147="","",","&amp;IFERROR(VLOOKUP($K147,【選択肢】!$Q$3:$U$90,4,)," ")&amp;IF(L147="","",","&amp;IFERROR(VLOOKUP($L147,【選択肢】!$Q$3:$U$90,4,)," "))))))))</f>
        <v/>
      </c>
      <c r="O147" s="1310" t="str">
        <f>IF(G147="","",(IFERROR(VLOOKUP($G147,【選択肢】!$Q$3:$U$90,5,)," ")&amp;IF(H147="","",""&amp;CHAR(10)&amp;IFERROR(VLOOKUP($H147,【選択肢】!$Q$3:$U$90,5,)," ")&amp;IF(I147="","",""&amp;CHAR(10)&amp;IFERROR(VLOOKUP($I147,【選択肢】!$Q$3:$U$90,5,)," ")&amp;IF(J147="","",""&amp;CHAR(10)&amp;IFERROR(VLOOKUP($J147,【選択肢】!$Q$3:$U$90,5,)," ")&amp;IF(K147="","",""&amp;CHAR(10)&amp;IFERROR(VLOOKUP($K147,【選択肢】!$Q$3:$U$90,5,)," ")&amp;IF(L147="","",""&amp;CHAR(10)&amp;IFERROR(VLOOKUP($L147,【選択肢】!$Q$3:$U$90,5,)," "))))))))</f>
        <v/>
      </c>
      <c r="P147" s="1311"/>
      <c r="Q147" s="1119"/>
      <c r="R147" s="1119"/>
      <c r="S147" s="167"/>
      <c r="T147" s="167"/>
      <c r="U147" s="167"/>
      <c r="V147" s="167"/>
      <c r="W147" s="167"/>
    </row>
    <row r="148" spans="2:23">
      <c r="B148" s="1115"/>
      <c r="C148" s="1116"/>
      <c r="D148" s="1117"/>
      <c r="E148" s="1117"/>
      <c r="F148" s="482">
        <f t="shared" si="4"/>
        <v>0</v>
      </c>
      <c r="G148" s="1118"/>
      <c r="H148" s="1118"/>
      <c r="I148" s="1118"/>
      <c r="J148" s="1118"/>
      <c r="K148" s="1118"/>
      <c r="L148" s="1118"/>
      <c r="M148" s="1310" t="str">
        <f>IF(G148="","",(IFERROR(VLOOKUP($G148,【選択肢】!$Q$3:$U$90,2,)," ")&amp;IF(H148="","",""&amp;CHAR(10)&amp;IFERROR(VLOOKUP($H148,【選択肢】!$Q$3:$U$90,2,)," ")&amp;IF(I148="","",""&amp;CHAR(10)&amp;IFERROR(VLOOKUP($I148,【選択肢】!$Q$3:$U$90,2,)," ")&amp;IF(J148="","",""&amp;CHAR(10)&amp;IFERROR(VLOOKUP($J148,【選択肢】!$Q$3:$U$90,2,)," ")&amp;IF(K148="","",""&amp;CHAR(10)&amp;IFERROR(VLOOKUP($K148,【選択肢】!$Q$3:$U$90,2,)," ")&amp;IF(L148="","",""&amp;CHAR(10)&amp;IFERROR(VLOOKUP($L148,【選択肢】!$Q$3:$U$90,2,)," "))))))))</f>
        <v/>
      </c>
      <c r="N148" s="1310" t="str">
        <f>IF(G148="","",(IFERROR(VLOOKUP($G148,【選択肢】!$Q$3:$U$90,4,)," ")&amp;IF(H148="","",","&amp;IFERROR(VLOOKUP($H148,【選択肢】!$Q$3:$U$90,4,)," ")&amp;IF(I148="","",","&amp;IFERROR(VLOOKUP($I148,【選択肢】!$Q$3:$U$90,4,)," ")&amp;IF(J148="","",","&amp;IFERROR(VLOOKUP($J148,【選択肢】!$Q$3:$U$90,4,)," ")&amp;IF(K148="","",","&amp;IFERROR(VLOOKUP($K148,【選択肢】!$Q$3:$U$90,4,)," ")&amp;IF(L148="","",","&amp;IFERROR(VLOOKUP($L148,【選択肢】!$Q$3:$U$90,4,)," "))))))))</f>
        <v/>
      </c>
      <c r="O148" s="1310" t="str">
        <f>IF(G148="","",(IFERROR(VLOOKUP($G148,【選択肢】!$Q$3:$U$90,5,)," ")&amp;IF(H148="","",""&amp;CHAR(10)&amp;IFERROR(VLOOKUP($H148,【選択肢】!$Q$3:$U$90,5,)," ")&amp;IF(I148="","",""&amp;CHAR(10)&amp;IFERROR(VLOOKUP($I148,【選択肢】!$Q$3:$U$90,5,)," ")&amp;IF(J148="","",""&amp;CHAR(10)&amp;IFERROR(VLOOKUP($J148,【選択肢】!$Q$3:$U$90,5,)," ")&amp;IF(K148="","",""&amp;CHAR(10)&amp;IFERROR(VLOOKUP($K148,【選択肢】!$Q$3:$U$90,5,)," ")&amp;IF(L148="","",""&amp;CHAR(10)&amp;IFERROR(VLOOKUP($L148,【選択肢】!$Q$3:$U$90,5,)," "))))))))</f>
        <v/>
      </c>
      <c r="P148" s="1311"/>
      <c r="Q148" s="1119"/>
      <c r="R148" s="1119"/>
      <c r="S148" s="167"/>
      <c r="T148" s="167"/>
      <c r="U148" s="167"/>
      <c r="V148" s="167"/>
      <c r="W148" s="167"/>
    </row>
    <row r="149" spans="2:23">
      <c r="B149" s="1115"/>
      <c r="C149" s="1116"/>
      <c r="D149" s="1117"/>
      <c r="E149" s="1117"/>
      <c r="F149" s="482">
        <f t="shared" si="4"/>
        <v>0</v>
      </c>
      <c r="G149" s="1118"/>
      <c r="H149" s="1118"/>
      <c r="I149" s="1118"/>
      <c r="J149" s="1118"/>
      <c r="K149" s="1118"/>
      <c r="L149" s="1118"/>
      <c r="M149" s="1310" t="str">
        <f>IF(G149="","",(IFERROR(VLOOKUP($G149,【選択肢】!$Q$3:$U$90,2,)," ")&amp;IF(H149="","",""&amp;CHAR(10)&amp;IFERROR(VLOOKUP($H149,【選択肢】!$Q$3:$U$90,2,)," ")&amp;IF(I149="","",""&amp;CHAR(10)&amp;IFERROR(VLOOKUP($I149,【選択肢】!$Q$3:$U$90,2,)," ")&amp;IF(J149="","",""&amp;CHAR(10)&amp;IFERROR(VLOOKUP($J149,【選択肢】!$Q$3:$U$90,2,)," ")&amp;IF(K149="","",""&amp;CHAR(10)&amp;IFERROR(VLOOKUP($K149,【選択肢】!$Q$3:$U$90,2,)," ")&amp;IF(L149="","",""&amp;CHAR(10)&amp;IFERROR(VLOOKUP($L149,【選択肢】!$Q$3:$U$90,2,)," "))))))))</f>
        <v/>
      </c>
      <c r="N149" s="1310" t="str">
        <f>IF(G149="","",(IFERROR(VLOOKUP($G149,【選択肢】!$Q$3:$U$90,4,)," ")&amp;IF(H149="","",","&amp;IFERROR(VLOOKUP($H149,【選択肢】!$Q$3:$U$90,4,)," ")&amp;IF(I149="","",","&amp;IFERROR(VLOOKUP($I149,【選択肢】!$Q$3:$U$90,4,)," ")&amp;IF(J149="","",","&amp;IFERROR(VLOOKUP($J149,【選択肢】!$Q$3:$U$90,4,)," ")&amp;IF(K149="","",","&amp;IFERROR(VLOOKUP($K149,【選択肢】!$Q$3:$U$90,4,)," ")&amp;IF(L149="","",","&amp;IFERROR(VLOOKUP($L149,【選択肢】!$Q$3:$U$90,4,)," "))))))))</f>
        <v/>
      </c>
      <c r="O149" s="1310" t="str">
        <f>IF(G149="","",(IFERROR(VLOOKUP($G149,【選択肢】!$Q$3:$U$90,5,)," ")&amp;IF(H149="","",""&amp;CHAR(10)&amp;IFERROR(VLOOKUP($H149,【選択肢】!$Q$3:$U$90,5,)," ")&amp;IF(I149="","",""&amp;CHAR(10)&amp;IFERROR(VLOOKUP($I149,【選択肢】!$Q$3:$U$90,5,)," ")&amp;IF(J149="","",""&amp;CHAR(10)&amp;IFERROR(VLOOKUP($J149,【選択肢】!$Q$3:$U$90,5,)," ")&amp;IF(K149="","",""&amp;CHAR(10)&amp;IFERROR(VLOOKUP($K149,【選択肢】!$Q$3:$U$90,5,)," ")&amp;IF(L149="","",""&amp;CHAR(10)&amp;IFERROR(VLOOKUP($L149,【選択肢】!$Q$3:$U$90,5,)," "))))))))</f>
        <v/>
      </c>
      <c r="P149" s="1311"/>
      <c r="Q149" s="1119"/>
      <c r="R149" s="1119"/>
      <c r="S149" s="167"/>
      <c r="T149" s="167"/>
      <c r="U149" s="167"/>
      <c r="V149" s="167"/>
      <c r="W149" s="167"/>
    </row>
    <row r="150" spans="2:23">
      <c r="B150" s="1115"/>
      <c r="C150" s="1116"/>
      <c r="D150" s="1117"/>
      <c r="E150" s="1117"/>
      <c r="F150" s="482">
        <f t="shared" si="4"/>
        <v>0</v>
      </c>
      <c r="G150" s="1118"/>
      <c r="H150" s="1118"/>
      <c r="I150" s="1118"/>
      <c r="J150" s="1118"/>
      <c r="K150" s="1118"/>
      <c r="L150" s="1118"/>
      <c r="M150" s="1310" t="str">
        <f>IF(G150="","",(IFERROR(VLOOKUP($G150,【選択肢】!$Q$3:$U$90,2,)," ")&amp;IF(H150="","",""&amp;CHAR(10)&amp;IFERROR(VLOOKUP($H150,【選択肢】!$Q$3:$U$90,2,)," ")&amp;IF(I150="","",""&amp;CHAR(10)&amp;IFERROR(VLOOKUP($I150,【選択肢】!$Q$3:$U$90,2,)," ")&amp;IF(J150="","",""&amp;CHAR(10)&amp;IFERROR(VLOOKUP($J150,【選択肢】!$Q$3:$U$90,2,)," ")&amp;IF(K150="","",""&amp;CHAR(10)&amp;IFERROR(VLOOKUP($K150,【選択肢】!$Q$3:$U$90,2,)," ")&amp;IF(L150="","",""&amp;CHAR(10)&amp;IFERROR(VLOOKUP($L150,【選択肢】!$Q$3:$U$90,2,)," "))))))))</f>
        <v/>
      </c>
      <c r="N150" s="1310" t="str">
        <f>IF(G150="","",(IFERROR(VLOOKUP($G150,【選択肢】!$Q$3:$U$90,4,)," ")&amp;IF(H150="","",","&amp;IFERROR(VLOOKUP($H150,【選択肢】!$Q$3:$U$90,4,)," ")&amp;IF(I150="","",","&amp;IFERROR(VLOOKUP($I150,【選択肢】!$Q$3:$U$90,4,)," ")&amp;IF(J150="","",","&amp;IFERROR(VLOOKUP($J150,【選択肢】!$Q$3:$U$90,4,)," ")&amp;IF(K150="","",","&amp;IFERROR(VLOOKUP($K150,【選択肢】!$Q$3:$U$90,4,)," ")&amp;IF(L150="","",","&amp;IFERROR(VLOOKUP($L150,【選択肢】!$Q$3:$U$90,4,)," "))))))))</f>
        <v/>
      </c>
      <c r="O150" s="1310" t="str">
        <f>IF(G150="","",(IFERROR(VLOOKUP($G150,【選択肢】!$Q$3:$U$90,5,)," ")&amp;IF(H150="","",""&amp;CHAR(10)&amp;IFERROR(VLOOKUP($H150,【選択肢】!$Q$3:$U$90,5,)," ")&amp;IF(I150="","",""&amp;CHAR(10)&amp;IFERROR(VLOOKUP($I150,【選択肢】!$Q$3:$U$90,5,)," ")&amp;IF(J150="","",""&amp;CHAR(10)&amp;IFERROR(VLOOKUP($J150,【選択肢】!$Q$3:$U$90,5,)," ")&amp;IF(K150="","",""&amp;CHAR(10)&amp;IFERROR(VLOOKUP($K150,【選択肢】!$Q$3:$U$90,5,)," ")&amp;IF(L150="","",""&amp;CHAR(10)&amp;IFERROR(VLOOKUP($L150,【選択肢】!$Q$3:$U$90,5,)," "))))))))</f>
        <v/>
      </c>
      <c r="P150" s="1311"/>
      <c r="Q150" s="1119"/>
      <c r="R150" s="1119"/>
      <c r="S150" s="167"/>
      <c r="T150" s="167"/>
      <c r="U150" s="167"/>
      <c r="V150" s="167"/>
      <c r="W150" s="167"/>
    </row>
    <row r="151" spans="2:23">
      <c r="B151" s="1115"/>
      <c r="C151" s="1116"/>
      <c r="D151" s="1117"/>
      <c r="E151" s="1117"/>
      <c r="F151" s="482">
        <f t="shared" si="4"/>
        <v>0</v>
      </c>
      <c r="G151" s="1118"/>
      <c r="H151" s="1118"/>
      <c r="I151" s="1118"/>
      <c r="J151" s="1118"/>
      <c r="K151" s="1118"/>
      <c r="L151" s="1118"/>
      <c r="M151" s="1310" t="str">
        <f>IF(G151="","",(IFERROR(VLOOKUP($G151,【選択肢】!$Q$3:$U$90,2,)," ")&amp;IF(H151="","",""&amp;CHAR(10)&amp;IFERROR(VLOOKUP($H151,【選択肢】!$Q$3:$U$90,2,)," ")&amp;IF(I151="","",""&amp;CHAR(10)&amp;IFERROR(VLOOKUP($I151,【選択肢】!$Q$3:$U$90,2,)," ")&amp;IF(J151="","",""&amp;CHAR(10)&amp;IFERROR(VLOOKUP($J151,【選択肢】!$Q$3:$U$90,2,)," ")&amp;IF(K151="","",""&amp;CHAR(10)&amp;IFERROR(VLOOKUP($K151,【選択肢】!$Q$3:$U$90,2,)," ")&amp;IF(L151="","",""&amp;CHAR(10)&amp;IFERROR(VLOOKUP($L151,【選択肢】!$Q$3:$U$90,2,)," "))))))))</f>
        <v/>
      </c>
      <c r="N151" s="1310" t="str">
        <f>IF(G151="","",(IFERROR(VLOOKUP($G151,【選択肢】!$Q$3:$U$90,4,)," ")&amp;IF(H151="","",","&amp;IFERROR(VLOOKUP($H151,【選択肢】!$Q$3:$U$90,4,)," ")&amp;IF(I151="","",","&amp;IFERROR(VLOOKUP($I151,【選択肢】!$Q$3:$U$90,4,)," ")&amp;IF(J151="","",","&amp;IFERROR(VLOOKUP($J151,【選択肢】!$Q$3:$U$90,4,)," ")&amp;IF(K151="","",","&amp;IFERROR(VLOOKUP($K151,【選択肢】!$Q$3:$U$90,4,)," ")&amp;IF(L151="","",","&amp;IFERROR(VLOOKUP($L151,【選択肢】!$Q$3:$U$90,4,)," "))))))))</f>
        <v/>
      </c>
      <c r="O151" s="1310" t="str">
        <f>IF(G151="","",(IFERROR(VLOOKUP($G151,【選択肢】!$Q$3:$U$90,5,)," ")&amp;IF(H151="","",""&amp;CHAR(10)&amp;IFERROR(VLOOKUP($H151,【選択肢】!$Q$3:$U$90,5,)," ")&amp;IF(I151="","",""&amp;CHAR(10)&amp;IFERROR(VLOOKUP($I151,【選択肢】!$Q$3:$U$90,5,)," ")&amp;IF(J151="","",""&amp;CHAR(10)&amp;IFERROR(VLOOKUP($J151,【選択肢】!$Q$3:$U$90,5,)," ")&amp;IF(K151="","",""&amp;CHAR(10)&amp;IFERROR(VLOOKUP($K151,【選択肢】!$Q$3:$U$90,5,)," ")&amp;IF(L151="","",""&amp;CHAR(10)&amp;IFERROR(VLOOKUP($L151,【選択肢】!$Q$3:$U$90,5,)," "))))))))</f>
        <v/>
      </c>
      <c r="P151" s="1311"/>
      <c r="Q151" s="1119"/>
      <c r="R151" s="1119"/>
      <c r="S151" s="167"/>
      <c r="T151" s="167"/>
      <c r="U151" s="167"/>
      <c r="V151" s="167"/>
      <c r="W151" s="167"/>
    </row>
    <row r="152" spans="2:23">
      <c r="B152" s="1115"/>
      <c r="C152" s="1116"/>
      <c r="D152" s="1117"/>
      <c r="E152" s="1117"/>
      <c r="F152" s="482">
        <f t="shared" si="4"/>
        <v>0</v>
      </c>
      <c r="G152" s="1118"/>
      <c r="H152" s="1118"/>
      <c r="I152" s="1118"/>
      <c r="J152" s="1118"/>
      <c r="K152" s="1118"/>
      <c r="L152" s="1118"/>
      <c r="M152" s="1310" t="str">
        <f>IF(G152="","",(IFERROR(VLOOKUP($G152,【選択肢】!$Q$3:$U$90,2,)," ")&amp;IF(H152="","",""&amp;CHAR(10)&amp;IFERROR(VLOOKUP($H152,【選択肢】!$Q$3:$U$90,2,)," ")&amp;IF(I152="","",""&amp;CHAR(10)&amp;IFERROR(VLOOKUP($I152,【選択肢】!$Q$3:$U$90,2,)," ")&amp;IF(J152="","",""&amp;CHAR(10)&amp;IFERROR(VLOOKUP($J152,【選択肢】!$Q$3:$U$90,2,)," ")&amp;IF(K152="","",""&amp;CHAR(10)&amp;IFERROR(VLOOKUP($K152,【選択肢】!$Q$3:$U$90,2,)," ")&amp;IF(L152="","",""&amp;CHAR(10)&amp;IFERROR(VLOOKUP($L152,【選択肢】!$Q$3:$U$90,2,)," "))))))))</f>
        <v/>
      </c>
      <c r="N152" s="1310" t="str">
        <f>IF(G152="","",(IFERROR(VLOOKUP($G152,【選択肢】!$Q$3:$U$90,4,)," ")&amp;IF(H152="","",","&amp;IFERROR(VLOOKUP($H152,【選択肢】!$Q$3:$U$90,4,)," ")&amp;IF(I152="","",","&amp;IFERROR(VLOOKUP($I152,【選択肢】!$Q$3:$U$90,4,)," ")&amp;IF(J152="","",","&amp;IFERROR(VLOOKUP($J152,【選択肢】!$Q$3:$U$90,4,)," ")&amp;IF(K152="","",","&amp;IFERROR(VLOOKUP($K152,【選択肢】!$Q$3:$U$90,4,)," ")&amp;IF(L152="","",","&amp;IFERROR(VLOOKUP($L152,【選択肢】!$Q$3:$U$90,4,)," "))))))))</f>
        <v/>
      </c>
      <c r="O152" s="1310" t="str">
        <f>IF(G152="","",(IFERROR(VLOOKUP($G152,【選択肢】!$Q$3:$U$90,5,)," ")&amp;IF(H152="","",""&amp;CHAR(10)&amp;IFERROR(VLOOKUP($H152,【選択肢】!$Q$3:$U$90,5,)," ")&amp;IF(I152="","",""&amp;CHAR(10)&amp;IFERROR(VLOOKUP($I152,【選択肢】!$Q$3:$U$90,5,)," ")&amp;IF(J152="","",""&amp;CHAR(10)&amp;IFERROR(VLOOKUP($J152,【選択肢】!$Q$3:$U$90,5,)," ")&amp;IF(K152="","",""&amp;CHAR(10)&amp;IFERROR(VLOOKUP($K152,【選択肢】!$Q$3:$U$90,5,)," ")&amp;IF(L152="","",""&amp;CHAR(10)&amp;IFERROR(VLOOKUP($L152,【選択肢】!$Q$3:$U$90,5,)," "))))))))</f>
        <v/>
      </c>
      <c r="P152" s="1311"/>
      <c r="Q152" s="1119"/>
      <c r="R152" s="1119"/>
      <c r="S152" s="167"/>
      <c r="T152" s="167"/>
      <c r="U152" s="167"/>
      <c r="V152" s="167"/>
      <c r="W152" s="167"/>
    </row>
    <row r="153" spans="2:23">
      <c r="B153" s="1115"/>
      <c r="C153" s="1116"/>
      <c r="D153" s="1117"/>
      <c r="E153" s="1117"/>
      <c r="F153" s="482">
        <f t="shared" si="4"/>
        <v>0</v>
      </c>
      <c r="G153" s="1118"/>
      <c r="H153" s="1118"/>
      <c r="I153" s="1118"/>
      <c r="J153" s="1118"/>
      <c r="K153" s="1118"/>
      <c r="L153" s="1118"/>
      <c r="M153" s="1310" t="str">
        <f>IF(G153="","",(IFERROR(VLOOKUP($G153,【選択肢】!$Q$3:$U$90,2,)," ")&amp;IF(H153="","",""&amp;CHAR(10)&amp;IFERROR(VLOOKUP($H153,【選択肢】!$Q$3:$U$90,2,)," ")&amp;IF(I153="","",""&amp;CHAR(10)&amp;IFERROR(VLOOKUP($I153,【選択肢】!$Q$3:$U$90,2,)," ")&amp;IF(J153="","",""&amp;CHAR(10)&amp;IFERROR(VLOOKUP($J153,【選択肢】!$Q$3:$U$90,2,)," ")&amp;IF(K153="","",""&amp;CHAR(10)&amp;IFERROR(VLOOKUP($K153,【選択肢】!$Q$3:$U$90,2,)," ")&amp;IF(L153="","",""&amp;CHAR(10)&amp;IFERROR(VLOOKUP($L153,【選択肢】!$Q$3:$U$90,2,)," "))))))))</f>
        <v/>
      </c>
      <c r="N153" s="1310" t="str">
        <f>IF(G153="","",(IFERROR(VLOOKUP($G153,【選択肢】!$Q$3:$U$90,4,)," ")&amp;IF(H153="","",","&amp;IFERROR(VLOOKUP($H153,【選択肢】!$Q$3:$U$90,4,)," ")&amp;IF(I153="","",","&amp;IFERROR(VLOOKUP($I153,【選択肢】!$Q$3:$U$90,4,)," ")&amp;IF(J153="","",","&amp;IFERROR(VLOOKUP($J153,【選択肢】!$Q$3:$U$90,4,)," ")&amp;IF(K153="","",","&amp;IFERROR(VLOOKUP($K153,【選択肢】!$Q$3:$U$90,4,)," ")&amp;IF(L153="","",","&amp;IFERROR(VLOOKUP($L153,【選択肢】!$Q$3:$U$90,4,)," "))))))))</f>
        <v/>
      </c>
      <c r="O153" s="1310" t="str">
        <f>IF(G153="","",(IFERROR(VLOOKUP($G153,【選択肢】!$Q$3:$U$90,5,)," ")&amp;IF(H153="","",""&amp;CHAR(10)&amp;IFERROR(VLOOKUP($H153,【選択肢】!$Q$3:$U$90,5,)," ")&amp;IF(I153="","",""&amp;CHAR(10)&amp;IFERROR(VLOOKUP($I153,【選択肢】!$Q$3:$U$90,5,)," ")&amp;IF(J153="","",""&amp;CHAR(10)&amp;IFERROR(VLOOKUP($J153,【選択肢】!$Q$3:$U$90,5,)," ")&amp;IF(K153="","",""&amp;CHAR(10)&amp;IFERROR(VLOOKUP($K153,【選択肢】!$Q$3:$U$90,5,)," ")&amp;IF(L153="","",""&amp;CHAR(10)&amp;IFERROR(VLOOKUP($L153,【選択肢】!$Q$3:$U$90,5,)," "))))))))</f>
        <v/>
      </c>
      <c r="P153" s="1311"/>
      <c r="Q153" s="1119"/>
      <c r="R153" s="1119"/>
      <c r="S153" s="167"/>
      <c r="T153" s="167"/>
      <c r="U153" s="167"/>
      <c r="V153" s="167"/>
      <c r="W153" s="167"/>
    </row>
    <row r="154" spans="2:23">
      <c r="B154" s="1115"/>
      <c r="C154" s="1116"/>
      <c r="D154" s="1117"/>
      <c r="E154" s="1117"/>
      <c r="F154" s="482">
        <f t="shared" si="4"/>
        <v>0</v>
      </c>
      <c r="G154" s="1118"/>
      <c r="H154" s="1118"/>
      <c r="I154" s="1118"/>
      <c r="J154" s="1118"/>
      <c r="K154" s="1118"/>
      <c r="L154" s="1118"/>
      <c r="M154" s="1310" t="str">
        <f>IF(G154="","",(IFERROR(VLOOKUP($G154,【選択肢】!$Q$3:$U$90,2,)," ")&amp;IF(H154="","",""&amp;CHAR(10)&amp;IFERROR(VLOOKUP($H154,【選択肢】!$Q$3:$U$90,2,)," ")&amp;IF(I154="","",""&amp;CHAR(10)&amp;IFERROR(VLOOKUP($I154,【選択肢】!$Q$3:$U$90,2,)," ")&amp;IF(J154="","",""&amp;CHAR(10)&amp;IFERROR(VLOOKUP($J154,【選択肢】!$Q$3:$U$90,2,)," ")&amp;IF(K154="","",""&amp;CHAR(10)&amp;IFERROR(VLOOKUP($K154,【選択肢】!$Q$3:$U$90,2,)," ")&amp;IF(L154="","",""&amp;CHAR(10)&amp;IFERROR(VLOOKUP($L154,【選択肢】!$Q$3:$U$90,2,)," "))))))))</f>
        <v/>
      </c>
      <c r="N154" s="1310" t="str">
        <f>IF(G154="","",(IFERROR(VLOOKUP($G154,【選択肢】!$Q$3:$U$90,4,)," ")&amp;IF(H154="","",","&amp;IFERROR(VLOOKUP($H154,【選択肢】!$Q$3:$U$90,4,)," ")&amp;IF(I154="","",","&amp;IFERROR(VLOOKUP($I154,【選択肢】!$Q$3:$U$90,4,)," ")&amp;IF(J154="","",","&amp;IFERROR(VLOOKUP($J154,【選択肢】!$Q$3:$U$90,4,)," ")&amp;IF(K154="","",","&amp;IFERROR(VLOOKUP($K154,【選択肢】!$Q$3:$U$90,4,)," ")&amp;IF(L154="","",","&amp;IFERROR(VLOOKUP($L154,【選択肢】!$Q$3:$U$90,4,)," "))))))))</f>
        <v/>
      </c>
      <c r="O154" s="1310" t="str">
        <f>IF(G154="","",(IFERROR(VLOOKUP($G154,【選択肢】!$Q$3:$U$90,5,)," ")&amp;IF(H154="","",""&amp;CHAR(10)&amp;IFERROR(VLOOKUP($H154,【選択肢】!$Q$3:$U$90,5,)," ")&amp;IF(I154="","",""&amp;CHAR(10)&amp;IFERROR(VLOOKUP($I154,【選択肢】!$Q$3:$U$90,5,)," ")&amp;IF(J154="","",""&amp;CHAR(10)&amp;IFERROR(VLOOKUP($J154,【選択肢】!$Q$3:$U$90,5,)," ")&amp;IF(K154="","",""&amp;CHAR(10)&amp;IFERROR(VLOOKUP($K154,【選択肢】!$Q$3:$U$90,5,)," ")&amp;IF(L154="","",""&amp;CHAR(10)&amp;IFERROR(VLOOKUP($L154,【選択肢】!$Q$3:$U$90,5,)," "))))))))</f>
        <v/>
      </c>
      <c r="P154" s="1311"/>
      <c r="Q154" s="1119"/>
      <c r="R154" s="1119"/>
      <c r="S154" s="167"/>
      <c r="T154" s="167"/>
      <c r="U154" s="167"/>
      <c r="V154" s="167"/>
      <c r="W154" s="167"/>
    </row>
    <row r="155" spans="2:23">
      <c r="B155" s="1115"/>
      <c r="C155" s="1116"/>
      <c r="D155" s="1117"/>
      <c r="E155" s="1117"/>
      <c r="F155" s="482">
        <f t="shared" si="4"/>
        <v>0</v>
      </c>
      <c r="G155" s="1118"/>
      <c r="H155" s="1118"/>
      <c r="I155" s="1118"/>
      <c r="J155" s="1118"/>
      <c r="K155" s="1118"/>
      <c r="L155" s="1118"/>
      <c r="M155" s="1310" t="str">
        <f>IF(G155="","",(IFERROR(VLOOKUP($G155,【選択肢】!$Q$3:$U$90,2,)," ")&amp;IF(H155="","",""&amp;CHAR(10)&amp;IFERROR(VLOOKUP($H155,【選択肢】!$Q$3:$U$90,2,)," ")&amp;IF(I155="","",""&amp;CHAR(10)&amp;IFERROR(VLOOKUP($I155,【選択肢】!$Q$3:$U$90,2,)," ")&amp;IF(J155="","",""&amp;CHAR(10)&amp;IFERROR(VLOOKUP($J155,【選択肢】!$Q$3:$U$90,2,)," ")&amp;IF(K155="","",""&amp;CHAR(10)&amp;IFERROR(VLOOKUP($K155,【選択肢】!$Q$3:$U$90,2,)," ")&amp;IF(L155="","",""&amp;CHAR(10)&amp;IFERROR(VLOOKUP($L155,【選択肢】!$Q$3:$U$90,2,)," "))))))))</f>
        <v/>
      </c>
      <c r="N155" s="1310" t="str">
        <f>IF(G155="","",(IFERROR(VLOOKUP($G155,【選択肢】!$Q$3:$U$90,4,)," ")&amp;IF(H155="","",","&amp;IFERROR(VLOOKUP($H155,【選択肢】!$Q$3:$U$90,4,)," ")&amp;IF(I155="","",","&amp;IFERROR(VLOOKUP($I155,【選択肢】!$Q$3:$U$90,4,)," ")&amp;IF(J155="","",","&amp;IFERROR(VLOOKUP($J155,【選択肢】!$Q$3:$U$90,4,)," ")&amp;IF(K155="","",","&amp;IFERROR(VLOOKUP($K155,【選択肢】!$Q$3:$U$90,4,)," ")&amp;IF(L155="","",","&amp;IFERROR(VLOOKUP($L155,【選択肢】!$Q$3:$U$90,4,)," "))))))))</f>
        <v/>
      </c>
      <c r="O155" s="1310" t="str">
        <f>IF(G155="","",(IFERROR(VLOOKUP($G155,【選択肢】!$Q$3:$U$90,5,)," ")&amp;IF(H155="","",""&amp;CHAR(10)&amp;IFERROR(VLOOKUP($H155,【選択肢】!$Q$3:$U$90,5,)," ")&amp;IF(I155="","",""&amp;CHAR(10)&amp;IFERROR(VLOOKUP($I155,【選択肢】!$Q$3:$U$90,5,)," ")&amp;IF(J155="","",""&amp;CHAR(10)&amp;IFERROR(VLOOKUP($J155,【選択肢】!$Q$3:$U$90,5,)," ")&amp;IF(K155="","",""&amp;CHAR(10)&amp;IFERROR(VLOOKUP($K155,【選択肢】!$Q$3:$U$90,5,)," ")&amp;IF(L155="","",""&amp;CHAR(10)&amp;IFERROR(VLOOKUP($L155,【選択肢】!$Q$3:$U$90,5,)," "))))))))</f>
        <v/>
      </c>
      <c r="P155" s="1311"/>
      <c r="Q155" s="1119"/>
      <c r="R155" s="1119"/>
      <c r="S155" s="167"/>
      <c r="T155" s="167"/>
      <c r="U155" s="167"/>
      <c r="V155" s="167"/>
      <c r="W155" s="167"/>
    </row>
    <row r="156" spans="2:23">
      <c r="B156" s="1115"/>
      <c r="C156" s="1116"/>
      <c r="D156" s="1117"/>
      <c r="E156" s="1117"/>
      <c r="F156" s="482">
        <f t="shared" si="4"/>
        <v>0</v>
      </c>
      <c r="G156" s="1118"/>
      <c r="H156" s="1118"/>
      <c r="I156" s="1118"/>
      <c r="J156" s="1118"/>
      <c r="K156" s="1118"/>
      <c r="L156" s="1118"/>
      <c r="M156" s="1310" t="str">
        <f>IF(G156="","",(IFERROR(VLOOKUP($G156,【選択肢】!$Q$3:$U$90,2,)," ")&amp;IF(H156="","",""&amp;CHAR(10)&amp;IFERROR(VLOOKUP($H156,【選択肢】!$Q$3:$U$90,2,)," ")&amp;IF(I156="","",""&amp;CHAR(10)&amp;IFERROR(VLOOKUP($I156,【選択肢】!$Q$3:$U$90,2,)," ")&amp;IF(J156="","",""&amp;CHAR(10)&amp;IFERROR(VLOOKUP($J156,【選択肢】!$Q$3:$U$90,2,)," ")&amp;IF(K156="","",""&amp;CHAR(10)&amp;IFERROR(VLOOKUP($K156,【選択肢】!$Q$3:$U$90,2,)," ")&amp;IF(L156="","",""&amp;CHAR(10)&amp;IFERROR(VLOOKUP($L156,【選択肢】!$Q$3:$U$90,2,)," "))))))))</f>
        <v/>
      </c>
      <c r="N156" s="1310" t="str">
        <f>IF(G156="","",(IFERROR(VLOOKUP($G156,【選択肢】!$Q$3:$U$90,4,)," ")&amp;IF(H156="","",","&amp;IFERROR(VLOOKUP($H156,【選択肢】!$Q$3:$U$90,4,)," ")&amp;IF(I156="","",","&amp;IFERROR(VLOOKUP($I156,【選択肢】!$Q$3:$U$90,4,)," ")&amp;IF(J156="","",","&amp;IFERROR(VLOOKUP($J156,【選択肢】!$Q$3:$U$90,4,)," ")&amp;IF(K156="","",","&amp;IFERROR(VLOOKUP($K156,【選択肢】!$Q$3:$U$90,4,)," ")&amp;IF(L156="","",","&amp;IFERROR(VLOOKUP($L156,【選択肢】!$Q$3:$U$90,4,)," "))))))))</f>
        <v/>
      </c>
      <c r="O156" s="1310" t="str">
        <f>IF(G156="","",(IFERROR(VLOOKUP($G156,【選択肢】!$Q$3:$U$90,5,)," ")&amp;IF(H156="","",""&amp;CHAR(10)&amp;IFERROR(VLOOKUP($H156,【選択肢】!$Q$3:$U$90,5,)," ")&amp;IF(I156="","",""&amp;CHAR(10)&amp;IFERROR(VLOOKUP($I156,【選択肢】!$Q$3:$U$90,5,)," ")&amp;IF(J156="","",""&amp;CHAR(10)&amp;IFERROR(VLOOKUP($J156,【選択肢】!$Q$3:$U$90,5,)," ")&amp;IF(K156="","",""&amp;CHAR(10)&amp;IFERROR(VLOOKUP($K156,【選択肢】!$Q$3:$U$90,5,)," ")&amp;IF(L156="","",""&amp;CHAR(10)&amp;IFERROR(VLOOKUP($L156,【選択肢】!$Q$3:$U$90,5,)," "))))))))</f>
        <v/>
      </c>
      <c r="P156" s="1311"/>
      <c r="Q156" s="1119"/>
      <c r="R156" s="1119"/>
      <c r="S156" s="167"/>
      <c r="T156" s="167"/>
      <c r="U156" s="167"/>
      <c r="V156" s="167"/>
      <c r="W156" s="167"/>
    </row>
    <row r="157" spans="2:23">
      <c r="B157" s="1115"/>
      <c r="C157" s="1116"/>
      <c r="D157" s="1117"/>
      <c r="E157" s="1117"/>
      <c r="F157" s="482">
        <f t="shared" si="4"/>
        <v>0</v>
      </c>
      <c r="G157" s="1118"/>
      <c r="H157" s="1118"/>
      <c r="I157" s="1118"/>
      <c r="J157" s="1118"/>
      <c r="K157" s="1118"/>
      <c r="L157" s="1118"/>
      <c r="M157" s="1310" t="str">
        <f>IF(G157="","",(IFERROR(VLOOKUP($G157,【選択肢】!$Q$3:$U$90,2,)," ")&amp;IF(H157="","",""&amp;CHAR(10)&amp;IFERROR(VLOOKUP($H157,【選択肢】!$Q$3:$U$90,2,)," ")&amp;IF(I157="","",""&amp;CHAR(10)&amp;IFERROR(VLOOKUP($I157,【選択肢】!$Q$3:$U$90,2,)," ")&amp;IF(J157="","",""&amp;CHAR(10)&amp;IFERROR(VLOOKUP($J157,【選択肢】!$Q$3:$U$90,2,)," ")&amp;IF(K157="","",""&amp;CHAR(10)&amp;IFERROR(VLOOKUP($K157,【選択肢】!$Q$3:$U$90,2,)," ")&amp;IF(L157="","",""&amp;CHAR(10)&amp;IFERROR(VLOOKUP($L157,【選択肢】!$Q$3:$U$90,2,)," "))))))))</f>
        <v/>
      </c>
      <c r="N157" s="1310" t="str">
        <f>IF(G157="","",(IFERROR(VLOOKUP($G157,【選択肢】!$Q$3:$U$90,4,)," ")&amp;IF(H157="","",","&amp;IFERROR(VLOOKUP($H157,【選択肢】!$Q$3:$U$90,4,)," ")&amp;IF(I157="","",","&amp;IFERROR(VLOOKUP($I157,【選択肢】!$Q$3:$U$90,4,)," ")&amp;IF(J157="","",","&amp;IFERROR(VLOOKUP($J157,【選択肢】!$Q$3:$U$90,4,)," ")&amp;IF(K157="","",","&amp;IFERROR(VLOOKUP($K157,【選択肢】!$Q$3:$U$90,4,)," ")&amp;IF(L157="","",","&amp;IFERROR(VLOOKUP($L157,【選択肢】!$Q$3:$U$90,4,)," "))))))))</f>
        <v/>
      </c>
      <c r="O157" s="1310" t="str">
        <f>IF(G157="","",(IFERROR(VLOOKUP($G157,【選択肢】!$Q$3:$U$90,5,)," ")&amp;IF(H157="","",""&amp;CHAR(10)&amp;IFERROR(VLOOKUP($H157,【選択肢】!$Q$3:$U$90,5,)," ")&amp;IF(I157="","",""&amp;CHAR(10)&amp;IFERROR(VLOOKUP($I157,【選択肢】!$Q$3:$U$90,5,)," ")&amp;IF(J157="","",""&amp;CHAR(10)&amp;IFERROR(VLOOKUP($J157,【選択肢】!$Q$3:$U$90,5,)," ")&amp;IF(K157="","",""&amp;CHAR(10)&amp;IFERROR(VLOOKUP($K157,【選択肢】!$Q$3:$U$90,5,)," ")&amp;IF(L157="","",""&amp;CHAR(10)&amp;IFERROR(VLOOKUP($L157,【選択肢】!$Q$3:$U$90,5,)," "))))))))</f>
        <v/>
      </c>
      <c r="P157" s="1311"/>
      <c r="Q157" s="1119"/>
      <c r="R157" s="1119"/>
      <c r="S157" s="167"/>
      <c r="T157" s="167"/>
      <c r="U157" s="167"/>
      <c r="V157" s="167"/>
      <c r="W157" s="167"/>
    </row>
    <row r="158" spans="2:23">
      <c r="B158" s="1115"/>
      <c r="C158" s="1116"/>
      <c r="D158" s="1117"/>
      <c r="E158" s="1117"/>
      <c r="F158" s="482">
        <f t="shared" si="4"/>
        <v>0</v>
      </c>
      <c r="G158" s="1118"/>
      <c r="H158" s="1118"/>
      <c r="I158" s="1118"/>
      <c r="J158" s="1118"/>
      <c r="K158" s="1118"/>
      <c r="L158" s="1118"/>
      <c r="M158" s="1310" t="str">
        <f>IF(G158="","",(IFERROR(VLOOKUP($G158,【選択肢】!$Q$3:$U$90,2,)," ")&amp;IF(H158="","",""&amp;CHAR(10)&amp;IFERROR(VLOOKUP($H158,【選択肢】!$Q$3:$U$90,2,)," ")&amp;IF(I158="","",""&amp;CHAR(10)&amp;IFERROR(VLOOKUP($I158,【選択肢】!$Q$3:$U$90,2,)," ")&amp;IF(J158="","",""&amp;CHAR(10)&amp;IFERROR(VLOOKUP($J158,【選択肢】!$Q$3:$U$90,2,)," ")&amp;IF(K158="","",""&amp;CHAR(10)&amp;IFERROR(VLOOKUP($K158,【選択肢】!$Q$3:$U$90,2,)," ")&amp;IF(L158="","",""&amp;CHAR(10)&amp;IFERROR(VLOOKUP($L158,【選択肢】!$Q$3:$U$90,2,)," "))))))))</f>
        <v/>
      </c>
      <c r="N158" s="1310" t="str">
        <f>IF(G158="","",(IFERROR(VLOOKUP($G158,【選択肢】!$Q$3:$U$90,4,)," ")&amp;IF(H158="","",","&amp;IFERROR(VLOOKUP($H158,【選択肢】!$Q$3:$U$90,4,)," ")&amp;IF(I158="","",","&amp;IFERROR(VLOOKUP($I158,【選択肢】!$Q$3:$U$90,4,)," ")&amp;IF(J158="","",","&amp;IFERROR(VLOOKUP($J158,【選択肢】!$Q$3:$U$90,4,)," ")&amp;IF(K158="","",","&amp;IFERROR(VLOOKUP($K158,【選択肢】!$Q$3:$U$90,4,)," ")&amp;IF(L158="","",","&amp;IFERROR(VLOOKUP($L158,【選択肢】!$Q$3:$U$90,4,)," "))))))))</f>
        <v/>
      </c>
      <c r="O158" s="1310" t="str">
        <f>IF(G158="","",(IFERROR(VLOOKUP($G158,【選択肢】!$Q$3:$U$90,5,)," ")&amp;IF(H158="","",""&amp;CHAR(10)&amp;IFERROR(VLOOKUP($H158,【選択肢】!$Q$3:$U$90,5,)," ")&amp;IF(I158="","",""&amp;CHAR(10)&amp;IFERROR(VLOOKUP($I158,【選択肢】!$Q$3:$U$90,5,)," ")&amp;IF(J158="","",""&amp;CHAR(10)&amp;IFERROR(VLOOKUP($J158,【選択肢】!$Q$3:$U$90,5,)," ")&amp;IF(K158="","",""&amp;CHAR(10)&amp;IFERROR(VLOOKUP($K158,【選択肢】!$Q$3:$U$90,5,)," ")&amp;IF(L158="","",""&amp;CHAR(10)&amp;IFERROR(VLOOKUP($L158,【選択肢】!$Q$3:$U$90,5,)," "))))))))</f>
        <v/>
      </c>
      <c r="P158" s="1311"/>
      <c r="Q158" s="1119"/>
      <c r="R158" s="1119"/>
      <c r="S158" s="167"/>
      <c r="T158" s="167"/>
      <c r="U158" s="167"/>
      <c r="V158" s="167"/>
      <c r="W158" s="167"/>
    </row>
    <row r="159" spans="2:23">
      <c r="B159" s="1115"/>
      <c r="C159" s="1116"/>
      <c r="D159" s="1117"/>
      <c r="E159" s="1117"/>
      <c r="F159" s="482">
        <f t="shared" si="4"/>
        <v>0</v>
      </c>
      <c r="G159" s="1118"/>
      <c r="H159" s="1118"/>
      <c r="I159" s="1118"/>
      <c r="J159" s="1118"/>
      <c r="K159" s="1118"/>
      <c r="L159" s="1118"/>
      <c r="M159" s="1310" t="str">
        <f>IF(G159="","",(IFERROR(VLOOKUP($G159,【選択肢】!$Q$3:$U$90,2,)," ")&amp;IF(H159="","",""&amp;CHAR(10)&amp;IFERROR(VLOOKUP($H159,【選択肢】!$Q$3:$U$90,2,)," ")&amp;IF(I159="","",""&amp;CHAR(10)&amp;IFERROR(VLOOKUP($I159,【選択肢】!$Q$3:$U$90,2,)," ")&amp;IF(J159="","",""&amp;CHAR(10)&amp;IFERROR(VLOOKUP($J159,【選択肢】!$Q$3:$U$90,2,)," ")&amp;IF(K159="","",""&amp;CHAR(10)&amp;IFERROR(VLOOKUP($K159,【選択肢】!$Q$3:$U$90,2,)," ")&amp;IF(L159="","",""&amp;CHAR(10)&amp;IFERROR(VLOOKUP($L159,【選択肢】!$Q$3:$U$90,2,)," "))))))))</f>
        <v/>
      </c>
      <c r="N159" s="1310" t="str">
        <f>IF(G159="","",(IFERROR(VLOOKUP($G159,【選択肢】!$Q$3:$U$90,4,)," ")&amp;IF(H159="","",","&amp;IFERROR(VLOOKUP($H159,【選択肢】!$Q$3:$U$90,4,)," ")&amp;IF(I159="","",","&amp;IFERROR(VLOOKUP($I159,【選択肢】!$Q$3:$U$90,4,)," ")&amp;IF(J159="","",","&amp;IFERROR(VLOOKUP($J159,【選択肢】!$Q$3:$U$90,4,)," ")&amp;IF(K159="","",","&amp;IFERROR(VLOOKUP($K159,【選択肢】!$Q$3:$U$90,4,)," ")&amp;IF(L159="","",","&amp;IFERROR(VLOOKUP($L159,【選択肢】!$Q$3:$U$90,4,)," "))))))))</f>
        <v/>
      </c>
      <c r="O159" s="1310" t="str">
        <f>IF(G159="","",(IFERROR(VLOOKUP($G159,【選択肢】!$Q$3:$U$90,5,)," ")&amp;IF(H159="","",""&amp;CHAR(10)&amp;IFERROR(VLOOKUP($H159,【選択肢】!$Q$3:$U$90,5,)," ")&amp;IF(I159="","",""&amp;CHAR(10)&amp;IFERROR(VLOOKUP($I159,【選択肢】!$Q$3:$U$90,5,)," ")&amp;IF(J159="","",""&amp;CHAR(10)&amp;IFERROR(VLOOKUP($J159,【選択肢】!$Q$3:$U$90,5,)," ")&amp;IF(K159="","",""&amp;CHAR(10)&amp;IFERROR(VLOOKUP($K159,【選択肢】!$Q$3:$U$90,5,)," ")&amp;IF(L159="","",""&amp;CHAR(10)&amp;IFERROR(VLOOKUP($L159,【選択肢】!$Q$3:$U$90,5,)," "))))))))</f>
        <v/>
      </c>
      <c r="P159" s="1311"/>
      <c r="Q159" s="1119"/>
      <c r="R159" s="1119"/>
      <c r="S159" s="167"/>
      <c r="T159" s="167"/>
      <c r="U159" s="167"/>
      <c r="V159" s="167"/>
      <c r="W159" s="167"/>
    </row>
    <row r="160" spans="2:23">
      <c r="B160" s="1115"/>
      <c r="C160" s="1116"/>
      <c r="D160" s="1117"/>
      <c r="E160" s="1117"/>
      <c r="F160" s="482">
        <f t="shared" si="4"/>
        <v>0</v>
      </c>
      <c r="G160" s="1118"/>
      <c r="H160" s="1118"/>
      <c r="I160" s="1118"/>
      <c r="J160" s="1118"/>
      <c r="K160" s="1118"/>
      <c r="L160" s="1118"/>
      <c r="M160" s="1310" t="str">
        <f>IF(G160="","",(IFERROR(VLOOKUP($G160,【選択肢】!$Q$3:$U$90,2,)," ")&amp;IF(H160="","",""&amp;CHAR(10)&amp;IFERROR(VLOOKUP($H160,【選択肢】!$Q$3:$U$90,2,)," ")&amp;IF(I160="","",""&amp;CHAR(10)&amp;IFERROR(VLOOKUP($I160,【選択肢】!$Q$3:$U$90,2,)," ")&amp;IF(J160="","",""&amp;CHAR(10)&amp;IFERROR(VLOOKUP($J160,【選択肢】!$Q$3:$U$90,2,)," ")&amp;IF(K160="","",""&amp;CHAR(10)&amp;IFERROR(VLOOKUP($K160,【選択肢】!$Q$3:$U$90,2,)," ")&amp;IF(L160="","",""&amp;CHAR(10)&amp;IFERROR(VLOOKUP($L160,【選択肢】!$Q$3:$U$90,2,)," "))))))))</f>
        <v/>
      </c>
      <c r="N160" s="1310" t="str">
        <f>IF(G160="","",(IFERROR(VLOOKUP($G160,【選択肢】!$Q$3:$U$90,4,)," ")&amp;IF(H160="","",","&amp;IFERROR(VLOOKUP($H160,【選択肢】!$Q$3:$U$90,4,)," ")&amp;IF(I160="","",","&amp;IFERROR(VLOOKUP($I160,【選択肢】!$Q$3:$U$90,4,)," ")&amp;IF(J160="","",","&amp;IFERROR(VLOOKUP($J160,【選択肢】!$Q$3:$U$90,4,)," ")&amp;IF(K160="","",","&amp;IFERROR(VLOOKUP($K160,【選択肢】!$Q$3:$U$90,4,)," ")&amp;IF(L160="","",","&amp;IFERROR(VLOOKUP($L160,【選択肢】!$Q$3:$U$90,4,)," "))))))))</f>
        <v/>
      </c>
      <c r="O160" s="1310" t="str">
        <f>IF(G160="","",(IFERROR(VLOOKUP($G160,【選択肢】!$Q$3:$U$90,5,)," ")&amp;IF(H160="","",""&amp;CHAR(10)&amp;IFERROR(VLOOKUP($H160,【選択肢】!$Q$3:$U$90,5,)," ")&amp;IF(I160="","",""&amp;CHAR(10)&amp;IFERROR(VLOOKUP($I160,【選択肢】!$Q$3:$U$90,5,)," ")&amp;IF(J160="","",""&amp;CHAR(10)&amp;IFERROR(VLOOKUP($J160,【選択肢】!$Q$3:$U$90,5,)," ")&amp;IF(K160="","",""&amp;CHAR(10)&amp;IFERROR(VLOOKUP($K160,【選択肢】!$Q$3:$U$90,5,)," ")&amp;IF(L160="","",""&amp;CHAR(10)&amp;IFERROR(VLOOKUP($L160,【選択肢】!$Q$3:$U$90,5,)," "))))))))</f>
        <v/>
      </c>
      <c r="P160" s="1311"/>
      <c r="Q160" s="1119"/>
      <c r="R160" s="1119"/>
      <c r="S160" s="167"/>
      <c r="T160" s="167"/>
      <c r="U160" s="167"/>
      <c r="V160" s="167"/>
      <c r="W160" s="167"/>
    </row>
    <row r="161" spans="2:23">
      <c r="B161" s="1115"/>
      <c r="C161" s="1116"/>
      <c r="D161" s="1117"/>
      <c r="E161" s="1117"/>
      <c r="F161" s="482">
        <f t="shared" si="4"/>
        <v>0</v>
      </c>
      <c r="G161" s="1118"/>
      <c r="H161" s="1118"/>
      <c r="I161" s="1118"/>
      <c r="J161" s="1118"/>
      <c r="K161" s="1118"/>
      <c r="L161" s="1118"/>
      <c r="M161" s="1310" t="str">
        <f>IF(G161="","",(IFERROR(VLOOKUP($G161,【選択肢】!$Q$3:$U$90,2,)," ")&amp;IF(H161="","",""&amp;CHAR(10)&amp;IFERROR(VLOOKUP($H161,【選択肢】!$Q$3:$U$90,2,)," ")&amp;IF(I161="","",""&amp;CHAR(10)&amp;IFERROR(VLOOKUP($I161,【選択肢】!$Q$3:$U$90,2,)," ")&amp;IF(J161="","",""&amp;CHAR(10)&amp;IFERROR(VLOOKUP($J161,【選択肢】!$Q$3:$U$90,2,)," ")&amp;IF(K161="","",""&amp;CHAR(10)&amp;IFERROR(VLOOKUP($K161,【選択肢】!$Q$3:$U$90,2,)," ")&amp;IF(L161="","",""&amp;CHAR(10)&amp;IFERROR(VLOOKUP($L161,【選択肢】!$Q$3:$U$90,2,)," "))))))))</f>
        <v/>
      </c>
      <c r="N161" s="1310" t="str">
        <f>IF(G161="","",(IFERROR(VLOOKUP($G161,【選択肢】!$Q$3:$U$90,4,)," ")&amp;IF(H161="","",","&amp;IFERROR(VLOOKUP($H161,【選択肢】!$Q$3:$U$90,4,)," ")&amp;IF(I161="","",","&amp;IFERROR(VLOOKUP($I161,【選択肢】!$Q$3:$U$90,4,)," ")&amp;IF(J161="","",","&amp;IFERROR(VLOOKUP($J161,【選択肢】!$Q$3:$U$90,4,)," ")&amp;IF(K161="","",","&amp;IFERROR(VLOOKUP($K161,【選択肢】!$Q$3:$U$90,4,)," ")&amp;IF(L161="","",","&amp;IFERROR(VLOOKUP($L161,【選択肢】!$Q$3:$U$90,4,)," "))))))))</f>
        <v/>
      </c>
      <c r="O161" s="1310" t="str">
        <f>IF(G161="","",(IFERROR(VLOOKUP($G161,【選択肢】!$Q$3:$U$90,5,)," ")&amp;IF(H161="","",""&amp;CHAR(10)&amp;IFERROR(VLOOKUP($H161,【選択肢】!$Q$3:$U$90,5,)," ")&amp;IF(I161="","",""&amp;CHAR(10)&amp;IFERROR(VLOOKUP($I161,【選択肢】!$Q$3:$U$90,5,)," ")&amp;IF(J161="","",""&amp;CHAR(10)&amp;IFERROR(VLOOKUP($J161,【選択肢】!$Q$3:$U$90,5,)," ")&amp;IF(K161="","",""&amp;CHAR(10)&amp;IFERROR(VLOOKUP($K161,【選択肢】!$Q$3:$U$90,5,)," ")&amp;IF(L161="","",""&amp;CHAR(10)&amp;IFERROR(VLOOKUP($L161,【選択肢】!$Q$3:$U$90,5,)," "))))))))</f>
        <v/>
      </c>
      <c r="P161" s="1311"/>
      <c r="Q161" s="1119"/>
      <c r="R161" s="1119"/>
      <c r="S161" s="167"/>
      <c r="T161" s="167"/>
      <c r="U161" s="167"/>
      <c r="V161" s="167"/>
      <c r="W161" s="167"/>
    </row>
    <row r="162" spans="2:23">
      <c r="B162" s="1115"/>
      <c r="C162" s="1116"/>
      <c r="D162" s="1117"/>
      <c r="E162" s="1117"/>
      <c r="F162" s="482">
        <f t="shared" si="4"/>
        <v>0</v>
      </c>
      <c r="G162" s="1118"/>
      <c r="H162" s="1118"/>
      <c r="I162" s="1118"/>
      <c r="J162" s="1118"/>
      <c r="K162" s="1118"/>
      <c r="L162" s="1118"/>
      <c r="M162" s="1310" t="str">
        <f>IF(G162="","",(IFERROR(VLOOKUP($G162,【選択肢】!$Q$3:$U$90,2,)," ")&amp;IF(H162="","",""&amp;CHAR(10)&amp;IFERROR(VLOOKUP($H162,【選択肢】!$Q$3:$U$90,2,)," ")&amp;IF(I162="","",""&amp;CHAR(10)&amp;IFERROR(VLOOKUP($I162,【選択肢】!$Q$3:$U$90,2,)," ")&amp;IF(J162="","",""&amp;CHAR(10)&amp;IFERROR(VLOOKUP($J162,【選択肢】!$Q$3:$U$90,2,)," ")&amp;IF(K162="","",""&amp;CHAR(10)&amp;IFERROR(VLOOKUP($K162,【選択肢】!$Q$3:$U$90,2,)," ")&amp;IF(L162="","",""&amp;CHAR(10)&amp;IFERROR(VLOOKUP($L162,【選択肢】!$Q$3:$U$90,2,)," "))))))))</f>
        <v/>
      </c>
      <c r="N162" s="1310" t="str">
        <f>IF(G162="","",(IFERROR(VLOOKUP($G162,【選択肢】!$Q$3:$U$90,4,)," ")&amp;IF(H162="","",","&amp;IFERROR(VLOOKUP($H162,【選択肢】!$Q$3:$U$90,4,)," ")&amp;IF(I162="","",","&amp;IFERROR(VLOOKUP($I162,【選択肢】!$Q$3:$U$90,4,)," ")&amp;IF(J162="","",","&amp;IFERROR(VLOOKUP($J162,【選択肢】!$Q$3:$U$90,4,)," ")&amp;IF(K162="","",","&amp;IFERROR(VLOOKUP($K162,【選択肢】!$Q$3:$U$90,4,)," ")&amp;IF(L162="","",","&amp;IFERROR(VLOOKUP($L162,【選択肢】!$Q$3:$U$90,4,)," "))))))))</f>
        <v/>
      </c>
      <c r="O162" s="1310" t="str">
        <f>IF(G162="","",(IFERROR(VLOOKUP($G162,【選択肢】!$Q$3:$U$90,5,)," ")&amp;IF(H162="","",""&amp;CHAR(10)&amp;IFERROR(VLOOKUP($H162,【選択肢】!$Q$3:$U$90,5,)," ")&amp;IF(I162="","",""&amp;CHAR(10)&amp;IFERROR(VLOOKUP($I162,【選択肢】!$Q$3:$U$90,5,)," ")&amp;IF(J162="","",""&amp;CHAR(10)&amp;IFERROR(VLOOKUP($J162,【選択肢】!$Q$3:$U$90,5,)," ")&amp;IF(K162="","",""&amp;CHAR(10)&amp;IFERROR(VLOOKUP($K162,【選択肢】!$Q$3:$U$90,5,)," ")&amp;IF(L162="","",""&amp;CHAR(10)&amp;IFERROR(VLOOKUP($L162,【選択肢】!$Q$3:$U$90,5,)," "))))))))</f>
        <v/>
      </c>
      <c r="P162" s="1311"/>
      <c r="Q162" s="1119"/>
      <c r="R162" s="1119"/>
      <c r="S162" s="167"/>
      <c r="T162" s="167"/>
      <c r="U162" s="167"/>
      <c r="V162" s="167"/>
      <c r="W162" s="167"/>
    </row>
    <row r="163" spans="2:23">
      <c r="B163" s="1115"/>
      <c r="C163" s="1116"/>
      <c r="D163" s="1117"/>
      <c r="E163" s="1117"/>
      <c r="F163" s="482">
        <f t="shared" si="4"/>
        <v>0</v>
      </c>
      <c r="G163" s="1118"/>
      <c r="H163" s="1118"/>
      <c r="I163" s="1118"/>
      <c r="J163" s="1118"/>
      <c r="K163" s="1118"/>
      <c r="L163" s="1118"/>
      <c r="M163" s="1310" t="str">
        <f>IF(G163="","",(IFERROR(VLOOKUP($G163,【選択肢】!$Q$3:$U$90,2,)," ")&amp;IF(H163="","",""&amp;CHAR(10)&amp;IFERROR(VLOOKUP($H163,【選択肢】!$Q$3:$U$90,2,)," ")&amp;IF(I163="","",""&amp;CHAR(10)&amp;IFERROR(VLOOKUP($I163,【選択肢】!$Q$3:$U$90,2,)," ")&amp;IF(J163="","",""&amp;CHAR(10)&amp;IFERROR(VLOOKUP($J163,【選択肢】!$Q$3:$U$90,2,)," ")&amp;IF(K163="","",""&amp;CHAR(10)&amp;IFERROR(VLOOKUP($K163,【選択肢】!$Q$3:$U$90,2,)," ")&amp;IF(L163="","",""&amp;CHAR(10)&amp;IFERROR(VLOOKUP($L163,【選択肢】!$Q$3:$U$90,2,)," "))))))))</f>
        <v/>
      </c>
      <c r="N163" s="1310" t="str">
        <f>IF(G163="","",(IFERROR(VLOOKUP($G163,【選択肢】!$Q$3:$U$90,4,)," ")&amp;IF(H163="","",","&amp;IFERROR(VLOOKUP($H163,【選択肢】!$Q$3:$U$90,4,)," ")&amp;IF(I163="","",","&amp;IFERROR(VLOOKUP($I163,【選択肢】!$Q$3:$U$90,4,)," ")&amp;IF(J163="","",","&amp;IFERROR(VLOOKUP($J163,【選択肢】!$Q$3:$U$90,4,)," ")&amp;IF(K163="","",","&amp;IFERROR(VLOOKUP($K163,【選択肢】!$Q$3:$U$90,4,)," ")&amp;IF(L163="","",","&amp;IFERROR(VLOOKUP($L163,【選択肢】!$Q$3:$U$90,4,)," "))))))))</f>
        <v/>
      </c>
      <c r="O163" s="1310" t="str">
        <f>IF(G163="","",(IFERROR(VLOOKUP($G163,【選択肢】!$Q$3:$U$90,5,)," ")&amp;IF(H163="","",""&amp;CHAR(10)&amp;IFERROR(VLOOKUP($H163,【選択肢】!$Q$3:$U$90,5,)," ")&amp;IF(I163="","",""&amp;CHAR(10)&amp;IFERROR(VLOOKUP($I163,【選択肢】!$Q$3:$U$90,5,)," ")&amp;IF(J163="","",""&amp;CHAR(10)&amp;IFERROR(VLOOKUP($J163,【選択肢】!$Q$3:$U$90,5,)," ")&amp;IF(K163="","",""&amp;CHAR(10)&amp;IFERROR(VLOOKUP($K163,【選択肢】!$Q$3:$U$90,5,)," ")&amp;IF(L163="","",""&amp;CHAR(10)&amp;IFERROR(VLOOKUP($L163,【選択肢】!$Q$3:$U$90,5,)," "))))))))</f>
        <v/>
      </c>
      <c r="P163" s="1311"/>
      <c r="Q163" s="1119"/>
      <c r="R163" s="1119"/>
      <c r="S163" s="167"/>
      <c r="T163" s="167"/>
      <c r="U163" s="167"/>
      <c r="V163" s="167"/>
      <c r="W163" s="167"/>
    </row>
    <row r="164" spans="2:23">
      <c r="B164" s="1115"/>
      <c r="C164" s="1116"/>
      <c r="D164" s="1117"/>
      <c r="E164" s="1117"/>
      <c r="F164" s="482">
        <f t="shared" si="4"/>
        <v>0</v>
      </c>
      <c r="G164" s="1118"/>
      <c r="H164" s="1118"/>
      <c r="I164" s="1118"/>
      <c r="J164" s="1118"/>
      <c r="K164" s="1118"/>
      <c r="L164" s="1118"/>
      <c r="M164" s="1310" t="str">
        <f>IF(G164="","",(IFERROR(VLOOKUP($G164,【選択肢】!$Q$3:$U$90,2,)," ")&amp;IF(H164="","",""&amp;CHAR(10)&amp;IFERROR(VLOOKUP($H164,【選択肢】!$Q$3:$U$90,2,)," ")&amp;IF(I164="","",""&amp;CHAR(10)&amp;IFERROR(VLOOKUP($I164,【選択肢】!$Q$3:$U$90,2,)," ")&amp;IF(J164="","",""&amp;CHAR(10)&amp;IFERROR(VLOOKUP($J164,【選択肢】!$Q$3:$U$90,2,)," ")&amp;IF(K164="","",""&amp;CHAR(10)&amp;IFERROR(VLOOKUP($K164,【選択肢】!$Q$3:$U$90,2,)," ")&amp;IF(L164="","",""&amp;CHAR(10)&amp;IFERROR(VLOOKUP($L164,【選択肢】!$Q$3:$U$90,2,)," "))))))))</f>
        <v/>
      </c>
      <c r="N164" s="1310" t="str">
        <f>IF(G164="","",(IFERROR(VLOOKUP($G164,【選択肢】!$Q$3:$U$90,4,)," ")&amp;IF(H164="","",","&amp;IFERROR(VLOOKUP($H164,【選択肢】!$Q$3:$U$90,4,)," ")&amp;IF(I164="","",","&amp;IFERROR(VLOOKUP($I164,【選択肢】!$Q$3:$U$90,4,)," ")&amp;IF(J164="","",","&amp;IFERROR(VLOOKUP($J164,【選択肢】!$Q$3:$U$90,4,)," ")&amp;IF(K164="","",","&amp;IFERROR(VLOOKUP($K164,【選択肢】!$Q$3:$U$90,4,)," ")&amp;IF(L164="","",","&amp;IFERROR(VLOOKUP($L164,【選択肢】!$Q$3:$U$90,4,)," "))))))))</f>
        <v/>
      </c>
      <c r="O164" s="1310" t="str">
        <f>IF(G164="","",(IFERROR(VLOOKUP($G164,【選択肢】!$Q$3:$U$90,5,)," ")&amp;IF(H164="","",""&amp;CHAR(10)&amp;IFERROR(VLOOKUP($H164,【選択肢】!$Q$3:$U$90,5,)," ")&amp;IF(I164="","",""&amp;CHAR(10)&amp;IFERROR(VLOOKUP($I164,【選択肢】!$Q$3:$U$90,5,)," ")&amp;IF(J164="","",""&amp;CHAR(10)&amp;IFERROR(VLOOKUP($J164,【選択肢】!$Q$3:$U$90,5,)," ")&amp;IF(K164="","",""&amp;CHAR(10)&amp;IFERROR(VLOOKUP($K164,【選択肢】!$Q$3:$U$90,5,)," ")&amp;IF(L164="","",""&amp;CHAR(10)&amp;IFERROR(VLOOKUP($L164,【選択肢】!$Q$3:$U$90,5,)," "))))))))</f>
        <v/>
      </c>
      <c r="P164" s="1311"/>
      <c r="Q164" s="1119"/>
      <c r="R164" s="1119"/>
      <c r="S164" s="167"/>
      <c r="T164" s="167"/>
      <c r="U164" s="167"/>
      <c r="V164" s="167"/>
      <c r="W164" s="167"/>
    </row>
    <row r="165" spans="2:23">
      <c r="B165" s="1115"/>
      <c r="C165" s="1116"/>
      <c r="D165" s="1117"/>
      <c r="E165" s="1117"/>
      <c r="F165" s="482">
        <f t="shared" si="4"/>
        <v>0</v>
      </c>
      <c r="G165" s="1118"/>
      <c r="H165" s="1118"/>
      <c r="I165" s="1118"/>
      <c r="J165" s="1118"/>
      <c r="K165" s="1118"/>
      <c r="L165" s="1118"/>
      <c r="M165" s="1310" t="str">
        <f>IF(G165="","",(IFERROR(VLOOKUP($G165,【選択肢】!$Q$3:$U$90,2,)," ")&amp;IF(H165="","",""&amp;CHAR(10)&amp;IFERROR(VLOOKUP($H165,【選択肢】!$Q$3:$U$90,2,)," ")&amp;IF(I165="","",""&amp;CHAR(10)&amp;IFERROR(VLOOKUP($I165,【選択肢】!$Q$3:$U$90,2,)," ")&amp;IF(J165="","",""&amp;CHAR(10)&amp;IFERROR(VLOOKUP($J165,【選択肢】!$Q$3:$U$90,2,)," ")&amp;IF(K165="","",""&amp;CHAR(10)&amp;IFERROR(VLOOKUP($K165,【選択肢】!$Q$3:$U$90,2,)," ")&amp;IF(L165="","",""&amp;CHAR(10)&amp;IFERROR(VLOOKUP($L165,【選択肢】!$Q$3:$U$90,2,)," "))))))))</f>
        <v/>
      </c>
      <c r="N165" s="1310" t="str">
        <f>IF(G165="","",(IFERROR(VLOOKUP($G165,【選択肢】!$Q$3:$U$90,4,)," ")&amp;IF(H165="","",","&amp;IFERROR(VLOOKUP($H165,【選択肢】!$Q$3:$U$90,4,)," ")&amp;IF(I165="","",","&amp;IFERROR(VLOOKUP($I165,【選択肢】!$Q$3:$U$90,4,)," ")&amp;IF(J165="","",","&amp;IFERROR(VLOOKUP($J165,【選択肢】!$Q$3:$U$90,4,)," ")&amp;IF(K165="","",","&amp;IFERROR(VLOOKUP($K165,【選択肢】!$Q$3:$U$90,4,)," ")&amp;IF(L165="","",","&amp;IFERROR(VLOOKUP($L165,【選択肢】!$Q$3:$U$90,4,)," "))))))))</f>
        <v/>
      </c>
      <c r="O165" s="1310" t="str">
        <f>IF(G165="","",(IFERROR(VLOOKUP($G165,【選択肢】!$Q$3:$U$90,5,)," ")&amp;IF(H165="","",""&amp;CHAR(10)&amp;IFERROR(VLOOKUP($H165,【選択肢】!$Q$3:$U$90,5,)," ")&amp;IF(I165="","",""&amp;CHAR(10)&amp;IFERROR(VLOOKUP($I165,【選択肢】!$Q$3:$U$90,5,)," ")&amp;IF(J165="","",""&amp;CHAR(10)&amp;IFERROR(VLOOKUP($J165,【選択肢】!$Q$3:$U$90,5,)," ")&amp;IF(K165="","",""&amp;CHAR(10)&amp;IFERROR(VLOOKUP($K165,【選択肢】!$Q$3:$U$90,5,)," ")&amp;IF(L165="","",""&amp;CHAR(10)&amp;IFERROR(VLOOKUP($L165,【選択肢】!$Q$3:$U$90,5,)," "))))))))</f>
        <v/>
      </c>
      <c r="P165" s="1311"/>
      <c r="Q165" s="1119"/>
      <c r="R165" s="1119"/>
      <c r="S165" s="167"/>
      <c r="T165" s="167"/>
      <c r="U165" s="167"/>
      <c r="V165" s="167"/>
      <c r="W165" s="167"/>
    </row>
    <row r="166" spans="2:23">
      <c r="B166" s="1115"/>
      <c r="C166" s="1116"/>
      <c r="D166" s="1117"/>
      <c r="E166" s="1117"/>
      <c r="F166" s="482">
        <f t="shared" si="4"/>
        <v>0</v>
      </c>
      <c r="G166" s="1118"/>
      <c r="H166" s="1118"/>
      <c r="I166" s="1118"/>
      <c r="J166" s="1118"/>
      <c r="K166" s="1118"/>
      <c r="L166" s="1118"/>
      <c r="M166" s="1310" t="str">
        <f>IF(G166="","",(IFERROR(VLOOKUP($G166,【選択肢】!$Q$3:$U$90,2,)," ")&amp;IF(H166="","",""&amp;CHAR(10)&amp;IFERROR(VLOOKUP($H166,【選択肢】!$Q$3:$U$90,2,)," ")&amp;IF(I166="","",""&amp;CHAR(10)&amp;IFERROR(VLOOKUP($I166,【選択肢】!$Q$3:$U$90,2,)," ")&amp;IF(J166="","",""&amp;CHAR(10)&amp;IFERROR(VLOOKUP($J166,【選択肢】!$Q$3:$U$90,2,)," ")&amp;IF(K166="","",""&amp;CHAR(10)&amp;IFERROR(VLOOKUP($K166,【選択肢】!$Q$3:$U$90,2,)," ")&amp;IF(L166="","",""&amp;CHAR(10)&amp;IFERROR(VLOOKUP($L166,【選択肢】!$Q$3:$U$90,2,)," "))))))))</f>
        <v/>
      </c>
      <c r="N166" s="1310" t="str">
        <f>IF(G166="","",(IFERROR(VLOOKUP($G166,【選択肢】!$Q$3:$U$90,4,)," ")&amp;IF(H166="","",","&amp;IFERROR(VLOOKUP($H166,【選択肢】!$Q$3:$U$90,4,)," ")&amp;IF(I166="","",","&amp;IFERROR(VLOOKUP($I166,【選択肢】!$Q$3:$U$90,4,)," ")&amp;IF(J166="","",","&amp;IFERROR(VLOOKUP($J166,【選択肢】!$Q$3:$U$90,4,)," ")&amp;IF(K166="","",","&amp;IFERROR(VLOOKUP($K166,【選択肢】!$Q$3:$U$90,4,)," ")&amp;IF(L166="","",","&amp;IFERROR(VLOOKUP($L166,【選択肢】!$Q$3:$U$90,4,)," "))))))))</f>
        <v/>
      </c>
      <c r="O166" s="1310" t="str">
        <f>IF(G166="","",(IFERROR(VLOOKUP($G166,【選択肢】!$Q$3:$U$90,5,)," ")&amp;IF(H166="","",""&amp;CHAR(10)&amp;IFERROR(VLOOKUP($H166,【選択肢】!$Q$3:$U$90,5,)," ")&amp;IF(I166="","",""&amp;CHAR(10)&amp;IFERROR(VLOOKUP($I166,【選択肢】!$Q$3:$U$90,5,)," ")&amp;IF(J166="","",""&amp;CHAR(10)&amp;IFERROR(VLOOKUP($J166,【選択肢】!$Q$3:$U$90,5,)," ")&amp;IF(K166="","",""&amp;CHAR(10)&amp;IFERROR(VLOOKUP($K166,【選択肢】!$Q$3:$U$90,5,)," ")&amp;IF(L166="","",""&amp;CHAR(10)&amp;IFERROR(VLOOKUP($L166,【選択肢】!$Q$3:$U$90,5,)," "))))))))</f>
        <v/>
      </c>
      <c r="P166" s="1311"/>
      <c r="Q166" s="1119"/>
      <c r="R166" s="1119"/>
      <c r="S166" s="167"/>
      <c r="T166" s="167"/>
      <c r="U166" s="167"/>
      <c r="V166" s="167"/>
      <c r="W166" s="167"/>
    </row>
    <row r="167" spans="2:23">
      <c r="B167" s="1115"/>
      <c r="C167" s="1116"/>
      <c r="D167" s="1117"/>
      <c r="E167" s="1117"/>
      <c r="F167" s="482">
        <f t="shared" si="4"/>
        <v>0</v>
      </c>
      <c r="G167" s="1118"/>
      <c r="H167" s="1118"/>
      <c r="I167" s="1118"/>
      <c r="J167" s="1118"/>
      <c r="K167" s="1118"/>
      <c r="L167" s="1118"/>
      <c r="M167" s="1310" t="str">
        <f>IF(G167="","",(IFERROR(VLOOKUP($G167,【選択肢】!$Q$3:$U$90,2,)," ")&amp;IF(H167="","",""&amp;CHAR(10)&amp;IFERROR(VLOOKUP($H167,【選択肢】!$Q$3:$U$90,2,)," ")&amp;IF(I167="","",""&amp;CHAR(10)&amp;IFERROR(VLOOKUP($I167,【選択肢】!$Q$3:$U$90,2,)," ")&amp;IF(J167="","",""&amp;CHAR(10)&amp;IFERROR(VLOOKUP($J167,【選択肢】!$Q$3:$U$90,2,)," ")&amp;IF(K167="","",""&amp;CHAR(10)&amp;IFERROR(VLOOKUP($K167,【選択肢】!$Q$3:$U$90,2,)," ")&amp;IF(L167="","",""&amp;CHAR(10)&amp;IFERROR(VLOOKUP($L167,【選択肢】!$Q$3:$U$90,2,)," "))))))))</f>
        <v/>
      </c>
      <c r="N167" s="1310" t="str">
        <f>IF(G167="","",(IFERROR(VLOOKUP($G167,【選択肢】!$Q$3:$U$90,4,)," ")&amp;IF(H167="","",","&amp;IFERROR(VLOOKUP($H167,【選択肢】!$Q$3:$U$90,4,)," ")&amp;IF(I167="","",","&amp;IFERROR(VLOOKUP($I167,【選択肢】!$Q$3:$U$90,4,)," ")&amp;IF(J167="","",","&amp;IFERROR(VLOOKUP($J167,【選択肢】!$Q$3:$U$90,4,)," ")&amp;IF(K167="","",","&amp;IFERROR(VLOOKUP($K167,【選択肢】!$Q$3:$U$90,4,)," ")&amp;IF(L167="","",","&amp;IFERROR(VLOOKUP($L167,【選択肢】!$Q$3:$U$90,4,)," "))))))))</f>
        <v/>
      </c>
      <c r="O167" s="1310" t="str">
        <f>IF(G167="","",(IFERROR(VLOOKUP($G167,【選択肢】!$Q$3:$U$90,5,)," ")&amp;IF(H167="","",""&amp;CHAR(10)&amp;IFERROR(VLOOKUP($H167,【選択肢】!$Q$3:$U$90,5,)," ")&amp;IF(I167="","",""&amp;CHAR(10)&amp;IFERROR(VLOOKUP($I167,【選択肢】!$Q$3:$U$90,5,)," ")&amp;IF(J167="","",""&amp;CHAR(10)&amp;IFERROR(VLOOKUP($J167,【選択肢】!$Q$3:$U$90,5,)," ")&amp;IF(K167="","",""&amp;CHAR(10)&amp;IFERROR(VLOOKUP($K167,【選択肢】!$Q$3:$U$90,5,)," ")&amp;IF(L167="","",""&amp;CHAR(10)&amp;IFERROR(VLOOKUP($L167,【選択肢】!$Q$3:$U$90,5,)," "))))))))</f>
        <v/>
      </c>
      <c r="P167" s="1311"/>
      <c r="Q167" s="1119"/>
      <c r="R167" s="1119"/>
      <c r="S167" s="167"/>
      <c r="T167" s="167"/>
      <c r="U167" s="167"/>
      <c r="V167" s="167"/>
      <c r="W167" s="167"/>
    </row>
    <row r="168" spans="2:23">
      <c r="B168" s="1115"/>
      <c r="C168" s="1116"/>
      <c r="D168" s="1117"/>
      <c r="E168" s="1117"/>
      <c r="F168" s="482">
        <f t="shared" si="4"/>
        <v>0</v>
      </c>
      <c r="G168" s="1118"/>
      <c r="H168" s="1118"/>
      <c r="I168" s="1118"/>
      <c r="J168" s="1118"/>
      <c r="K168" s="1118"/>
      <c r="L168" s="1118"/>
      <c r="M168" s="1310" t="str">
        <f>IF(G168="","",(IFERROR(VLOOKUP($G168,【選択肢】!$Q$3:$U$90,2,)," ")&amp;IF(H168="","",""&amp;CHAR(10)&amp;IFERROR(VLOOKUP($H168,【選択肢】!$Q$3:$U$90,2,)," ")&amp;IF(I168="","",""&amp;CHAR(10)&amp;IFERROR(VLOOKUP($I168,【選択肢】!$Q$3:$U$90,2,)," ")&amp;IF(J168="","",""&amp;CHAR(10)&amp;IFERROR(VLOOKUP($J168,【選択肢】!$Q$3:$U$90,2,)," ")&amp;IF(K168="","",""&amp;CHAR(10)&amp;IFERROR(VLOOKUP($K168,【選択肢】!$Q$3:$U$90,2,)," ")&amp;IF(L168="","",""&amp;CHAR(10)&amp;IFERROR(VLOOKUP($L168,【選択肢】!$Q$3:$U$90,2,)," "))))))))</f>
        <v/>
      </c>
      <c r="N168" s="1310" t="str">
        <f>IF(G168="","",(IFERROR(VLOOKUP($G168,【選択肢】!$Q$3:$U$90,4,)," ")&amp;IF(H168="","",","&amp;IFERROR(VLOOKUP($H168,【選択肢】!$Q$3:$U$90,4,)," ")&amp;IF(I168="","",","&amp;IFERROR(VLOOKUP($I168,【選択肢】!$Q$3:$U$90,4,)," ")&amp;IF(J168="","",","&amp;IFERROR(VLOOKUP($J168,【選択肢】!$Q$3:$U$90,4,)," ")&amp;IF(K168="","",","&amp;IFERROR(VLOOKUP($K168,【選択肢】!$Q$3:$U$90,4,)," ")&amp;IF(L168="","",","&amp;IFERROR(VLOOKUP($L168,【選択肢】!$Q$3:$U$90,4,)," "))))))))</f>
        <v/>
      </c>
      <c r="O168" s="1310" t="str">
        <f>IF(G168="","",(IFERROR(VLOOKUP($G168,【選択肢】!$Q$3:$U$90,5,)," ")&amp;IF(H168="","",""&amp;CHAR(10)&amp;IFERROR(VLOOKUP($H168,【選択肢】!$Q$3:$U$90,5,)," ")&amp;IF(I168="","",""&amp;CHAR(10)&amp;IFERROR(VLOOKUP($I168,【選択肢】!$Q$3:$U$90,5,)," ")&amp;IF(J168="","",""&amp;CHAR(10)&amp;IFERROR(VLOOKUP($J168,【選択肢】!$Q$3:$U$90,5,)," ")&amp;IF(K168="","",""&amp;CHAR(10)&amp;IFERROR(VLOOKUP($K168,【選択肢】!$Q$3:$U$90,5,)," ")&amp;IF(L168="","",""&amp;CHAR(10)&amp;IFERROR(VLOOKUP($L168,【選択肢】!$Q$3:$U$90,5,)," "))))))))</f>
        <v/>
      </c>
      <c r="P168" s="1311"/>
      <c r="Q168" s="1119"/>
      <c r="R168" s="1119"/>
      <c r="S168" s="167"/>
      <c r="T168" s="167"/>
      <c r="U168" s="167"/>
      <c r="V168" s="167"/>
      <c r="W168" s="167"/>
    </row>
    <row r="169" spans="2:23">
      <c r="B169" s="1115"/>
      <c r="C169" s="1116"/>
      <c r="D169" s="1117"/>
      <c r="E169" s="1117"/>
      <c r="F169" s="482">
        <f t="shared" ref="F169:F199" si="5">SUM(D169+E169)</f>
        <v>0</v>
      </c>
      <c r="G169" s="1118"/>
      <c r="H169" s="1118"/>
      <c r="I169" s="1118"/>
      <c r="J169" s="1118"/>
      <c r="K169" s="1118"/>
      <c r="L169" s="1118"/>
      <c r="M169" s="1310" t="str">
        <f>IF(G169="","",(IFERROR(VLOOKUP($G169,【選択肢】!$Q$3:$U$90,2,)," ")&amp;IF(H169="","",""&amp;CHAR(10)&amp;IFERROR(VLOOKUP($H169,【選択肢】!$Q$3:$U$90,2,)," ")&amp;IF(I169="","",""&amp;CHAR(10)&amp;IFERROR(VLOOKUP($I169,【選択肢】!$Q$3:$U$90,2,)," ")&amp;IF(J169="","",""&amp;CHAR(10)&amp;IFERROR(VLOOKUP($J169,【選択肢】!$Q$3:$U$90,2,)," ")&amp;IF(K169="","",""&amp;CHAR(10)&amp;IFERROR(VLOOKUP($K169,【選択肢】!$Q$3:$U$90,2,)," ")&amp;IF(L169="","",""&amp;CHAR(10)&amp;IFERROR(VLOOKUP($L169,【選択肢】!$Q$3:$U$90,2,)," "))))))))</f>
        <v/>
      </c>
      <c r="N169" s="1310" t="str">
        <f>IF(G169="","",(IFERROR(VLOOKUP($G169,【選択肢】!$Q$3:$U$90,4,)," ")&amp;IF(H169="","",","&amp;IFERROR(VLOOKUP($H169,【選択肢】!$Q$3:$U$90,4,)," ")&amp;IF(I169="","",","&amp;IFERROR(VLOOKUP($I169,【選択肢】!$Q$3:$U$90,4,)," ")&amp;IF(J169="","",","&amp;IFERROR(VLOOKUP($J169,【選択肢】!$Q$3:$U$90,4,)," ")&amp;IF(K169="","",","&amp;IFERROR(VLOOKUP($K169,【選択肢】!$Q$3:$U$90,4,)," ")&amp;IF(L169="","",","&amp;IFERROR(VLOOKUP($L169,【選択肢】!$Q$3:$U$90,4,)," "))))))))</f>
        <v/>
      </c>
      <c r="O169" s="1310" t="str">
        <f>IF(G169="","",(IFERROR(VLOOKUP($G169,【選択肢】!$Q$3:$U$90,5,)," ")&amp;IF(H169="","",""&amp;CHAR(10)&amp;IFERROR(VLOOKUP($H169,【選択肢】!$Q$3:$U$90,5,)," ")&amp;IF(I169="","",""&amp;CHAR(10)&amp;IFERROR(VLOOKUP($I169,【選択肢】!$Q$3:$U$90,5,)," ")&amp;IF(J169="","",""&amp;CHAR(10)&amp;IFERROR(VLOOKUP($J169,【選択肢】!$Q$3:$U$90,5,)," ")&amp;IF(K169="","",""&amp;CHAR(10)&amp;IFERROR(VLOOKUP($K169,【選択肢】!$Q$3:$U$90,5,)," ")&amp;IF(L169="","",""&amp;CHAR(10)&amp;IFERROR(VLOOKUP($L169,【選択肢】!$Q$3:$U$90,5,)," "))))))))</f>
        <v/>
      </c>
      <c r="P169" s="1311"/>
      <c r="Q169" s="1119"/>
      <c r="R169" s="1119"/>
      <c r="S169" s="167"/>
      <c r="T169" s="167"/>
      <c r="U169" s="167"/>
      <c r="V169" s="167"/>
      <c r="W169" s="167"/>
    </row>
    <row r="170" spans="2:23">
      <c r="B170" s="1115"/>
      <c r="C170" s="1116"/>
      <c r="D170" s="1117"/>
      <c r="E170" s="1117"/>
      <c r="F170" s="482">
        <f t="shared" si="5"/>
        <v>0</v>
      </c>
      <c r="G170" s="1118"/>
      <c r="H170" s="1118"/>
      <c r="I170" s="1118"/>
      <c r="J170" s="1118"/>
      <c r="K170" s="1118"/>
      <c r="L170" s="1118"/>
      <c r="M170" s="1310" t="str">
        <f>IF(G170="","",(IFERROR(VLOOKUP($G170,【選択肢】!$Q$3:$U$90,2,)," ")&amp;IF(H170="","",""&amp;CHAR(10)&amp;IFERROR(VLOOKUP($H170,【選択肢】!$Q$3:$U$90,2,)," ")&amp;IF(I170="","",""&amp;CHAR(10)&amp;IFERROR(VLOOKUP($I170,【選択肢】!$Q$3:$U$90,2,)," ")&amp;IF(J170="","",""&amp;CHAR(10)&amp;IFERROR(VLOOKUP($J170,【選択肢】!$Q$3:$U$90,2,)," ")&amp;IF(K170="","",""&amp;CHAR(10)&amp;IFERROR(VLOOKUP($K170,【選択肢】!$Q$3:$U$90,2,)," ")&amp;IF(L170="","",""&amp;CHAR(10)&amp;IFERROR(VLOOKUP($L170,【選択肢】!$Q$3:$U$90,2,)," "))))))))</f>
        <v/>
      </c>
      <c r="N170" s="1310" t="str">
        <f>IF(G170="","",(IFERROR(VLOOKUP($G170,【選択肢】!$Q$3:$U$90,4,)," ")&amp;IF(H170="","",","&amp;IFERROR(VLOOKUP($H170,【選択肢】!$Q$3:$U$90,4,)," ")&amp;IF(I170="","",","&amp;IFERROR(VLOOKUP($I170,【選択肢】!$Q$3:$U$90,4,)," ")&amp;IF(J170="","",","&amp;IFERROR(VLOOKUP($J170,【選択肢】!$Q$3:$U$90,4,)," ")&amp;IF(K170="","",","&amp;IFERROR(VLOOKUP($K170,【選択肢】!$Q$3:$U$90,4,)," ")&amp;IF(L170="","",","&amp;IFERROR(VLOOKUP($L170,【選択肢】!$Q$3:$U$90,4,)," "))))))))</f>
        <v/>
      </c>
      <c r="O170" s="1310" t="str">
        <f>IF(G170="","",(IFERROR(VLOOKUP($G170,【選択肢】!$Q$3:$U$90,5,)," ")&amp;IF(H170="","",""&amp;CHAR(10)&amp;IFERROR(VLOOKUP($H170,【選択肢】!$Q$3:$U$90,5,)," ")&amp;IF(I170="","",""&amp;CHAR(10)&amp;IFERROR(VLOOKUP($I170,【選択肢】!$Q$3:$U$90,5,)," ")&amp;IF(J170="","",""&amp;CHAR(10)&amp;IFERROR(VLOOKUP($J170,【選択肢】!$Q$3:$U$90,5,)," ")&amp;IF(K170="","",""&amp;CHAR(10)&amp;IFERROR(VLOOKUP($K170,【選択肢】!$Q$3:$U$90,5,)," ")&amp;IF(L170="","",""&amp;CHAR(10)&amp;IFERROR(VLOOKUP($L170,【選択肢】!$Q$3:$U$90,5,)," "))))))))</f>
        <v/>
      </c>
      <c r="P170" s="1311"/>
      <c r="Q170" s="1119"/>
      <c r="R170" s="1119"/>
      <c r="S170" s="167"/>
      <c r="T170" s="167"/>
      <c r="U170" s="167"/>
      <c r="V170" s="167"/>
      <c r="W170" s="167"/>
    </row>
    <row r="171" spans="2:23">
      <c r="B171" s="1115"/>
      <c r="C171" s="1116"/>
      <c r="D171" s="1117"/>
      <c r="E171" s="1117"/>
      <c r="F171" s="482">
        <f t="shared" si="5"/>
        <v>0</v>
      </c>
      <c r="G171" s="1118"/>
      <c r="H171" s="1118"/>
      <c r="I171" s="1118"/>
      <c r="J171" s="1118"/>
      <c r="K171" s="1118"/>
      <c r="L171" s="1118"/>
      <c r="M171" s="1310" t="str">
        <f>IF(G171="","",(IFERROR(VLOOKUP($G171,【選択肢】!$Q$3:$U$90,2,)," ")&amp;IF(H171="","",""&amp;CHAR(10)&amp;IFERROR(VLOOKUP($H171,【選択肢】!$Q$3:$U$90,2,)," ")&amp;IF(I171="","",""&amp;CHAR(10)&amp;IFERROR(VLOOKUP($I171,【選択肢】!$Q$3:$U$90,2,)," ")&amp;IF(J171="","",""&amp;CHAR(10)&amp;IFERROR(VLOOKUP($J171,【選択肢】!$Q$3:$U$90,2,)," ")&amp;IF(K171="","",""&amp;CHAR(10)&amp;IFERROR(VLOOKUP($K171,【選択肢】!$Q$3:$U$90,2,)," ")&amp;IF(L171="","",""&amp;CHAR(10)&amp;IFERROR(VLOOKUP($L171,【選択肢】!$Q$3:$U$90,2,)," "))))))))</f>
        <v/>
      </c>
      <c r="N171" s="1310" t="str">
        <f>IF(G171="","",(IFERROR(VLOOKUP($G171,【選択肢】!$Q$3:$U$90,4,)," ")&amp;IF(H171="","",","&amp;IFERROR(VLOOKUP($H171,【選択肢】!$Q$3:$U$90,4,)," ")&amp;IF(I171="","",","&amp;IFERROR(VLOOKUP($I171,【選択肢】!$Q$3:$U$90,4,)," ")&amp;IF(J171="","",","&amp;IFERROR(VLOOKUP($J171,【選択肢】!$Q$3:$U$90,4,)," ")&amp;IF(K171="","",","&amp;IFERROR(VLOOKUP($K171,【選択肢】!$Q$3:$U$90,4,)," ")&amp;IF(L171="","",","&amp;IFERROR(VLOOKUP($L171,【選択肢】!$Q$3:$U$90,4,)," "))))))))</f>
        <v/>
      </c>
      <c r="O171" s="1310" t="str">
        <f>IF(G171="","",(IFERROR(VLOOKUP($G171,【選択肢】!$Q$3:$U$90,5,)," ")&amp;IF(H171="","",""&amp;CHAR(10)&amp;IFERROR(VLOOKUP($H171,【選択肢】!$Q$3:$U$90,5,)," ")&amp;IF(I171="","",""&amp;CHAR(10)&amp;IFERROR(VLOOKUP($I171,【選択肢】!$Q$3:$U$90,5,)," ")&amp;IF(J171="","",""&amp;CHAR(10)&amp;IFERROR(VLOOKUP($J171,【選択肢】!$Q$3:$U$90,5,)," ")&amp;IF(K171="","",""&amp;CHAR(10)&amp;IFERROR(VLOOKUP($K171,【選択肢】!$Q$3:$U$90,5,)," ")&amp;IF(L171="","",""&amp;CHAR(10)&amp;IFERROR(VLOOKUP($L171,【選択肢】!$Q$3:$U$90,5,)," "))))))))</f>
        <v/>
      </c>
      <c r="P171" s="1311"/>
      <c r="Q171" s="1119"/>
      <c r="R171" s="1119"/>
      <c r="S171" s="167"/>
      <c r="T171" s="167"/>
      <c r="U171" s="167"/>
      <c r="V171" s="167"/>
      <c r="W171" s="167"/>
    </row>
    <row r="172" spans="2:23">
      <c r="B172" s="1115"/>
      <c r="C172" s="1116"/>
      <c r="D172" s="1117"/>
      <c r="E172" s="1117"/>
      <c r="F172" s="482">
        <f t="shared" si="5"/>
        <v>0</v>
      </c>
      <c r="G172" s="1118"/>
      <c r="H172" s="1118"/>
      <c r="I172" s="1118"/>
      <c r="J172" s="1118"/>
      <c r="K172" s="1118"/>
      <c r="L172" s="1118"/>
      <c r="M172" s="1310" t="str">
        <f>IF(G172="","",(IFERROR(VLOOKUP($G172,【選択肢】!$Q$3:$U$90,2,)," ")&amp;IF(H172="","",""&amp;CHAR(10)&amp;IFERROR(VLOOKUP($H172,【選択肢】!$Q$3:$U$90,2,)," ")&amp;IF(I172="","",""&amp;CHAR(10)&amp;IFERROR(VLOOKUP($I172,【選択肢】!$Q$3:$U$90,2,)," ")&amp;IF(J172="","",""&amp;CHAR(10)&amp;IFERROR(VLOOKUP($J172,【選択肢】!$Q$3:$U$90,2,)," ")&amp;IF(K172="","",""&amp;CHAR(10)&amp;IFERROR(VLOOKUP($K172,【選択肢】!$Q$3:$U$90,2,)," ")&amp;IF(L172="","",""&amp;CHAR(10)&amp;IFERROR(VLOOKUP($L172,【選択肢】!$Q$3:$U$90,2,)," "))))))))</f>
        <v/>
      </c>
      <c r="N172" s="1310" t="str">
        <f>IF(G172="","",(IFERROR(VLOOKUP($G172,【選択肢】!$Q$3:$U$90,4,)," ")&amp;IF(H172="","",","&amp;IFERROR(VLOOKUP($H172,【選択肢】!$Q$3:$U$90,4,)," ")&amp;IF(I172="","",","&amp;IFERROR(VLOOKUP($I172,【選択肢】!$Q$3:$U$90,4,)," ")&amp;IF(J172="","",","&amp;IFERROR(VLOOKUP($J172,【選択肢】!$Q$3:$U$90,4,)," ")&amp;IF(K172="","",","&amp;IFERROR(VLOOKUP($K172,【選択肢】!$Q$3:$U$90,4,)," ")&amp;IF(L172="","",","&amp;IFERROR(VLOOKUP($L172,【選択肢】!$Q$3:$U$90,4,)," "))))))))</f>
        <v/>
      </c>
      <c r="O172" s="1310" t="str">
        <f>IF(G172="","",(IFERROR(VLOOKUP($G172,【選択肢】!$Q$3:$U$90,5,)," ")&amp;IF(H172="","",""&amp;CHAR(10)&amp;IFERROR(VLOOKUP($H172,【選択肢】!$Q$3:$U$90,5,)," ")&amp;IF(I172="","",""&amp;CHAR(10)&amp;IFERROR(VLOOKUP($I172,【選択肢】!$Q$3:$U$90,5,)," ")&amp;IF(J172="","",""&amp;CHAR(10)&amp;IFERROR(VLOOKUP($J172,【選択肢】!$Q$3:$U$90,5,)," ")&amp;IF(K172="","",""&amp;CHAR(10)&amp;IFERROR(VLOOKUP($K172,【選択肢】!$Q$3:$U$90,5,)," ")&amp;IF(L172="","",""&amp;CHAR(10)&amp;IFERROR(VLOOKUP($L172,【選択肢】!$Q$3:$U$90,5,)," "))))))))</f>
        <v/>
      </c>
      <c r="P172" s="1311"/>
      <c r="Q172" s="1119"/>
      <c r="R172" s="1119"/>
      <c r="S172" s="167"/>
      <c r="T172" s="167"/>
      <c r="U172" s="167"/>
      <c r="V172" s="167"/>
      <c r="W172" s="167"/>
    </row>
    <row r="173" spans="2:23">
      <c r="B173" s="1115"/>
      <c r="C173" s="1116"/>
      <c r="D173" s="1117"/>
      <c r="E173" s="1117"/>
      <c r="F173" s="482">
        <f t="shared" si="5"/>
        <v>0</v>
      </c>
      <c r="G173" s="1118"/>
      <c r="H173" s="1118"/>
      <c r="I173" s="1118"/>
      <c r="J173" s="1118"/>
      <c r="K173" s="1118"/>
      <c r="L173" s="1118"/>
      <c r="M173" s="1310" t="str">
        <f>IF(G173="","",(IFERROR(VLOOKUP($G173,【選択肢】!$Q$3:$U$90,2,)," ")&amp;IF(H173="","",""&amp;CHAR(10)&amp;IFERROR(VLOOKUP($H173,【選択肢】!$Q$3:$U$90,2,)," ")&amp;IF(I173="","",""&amp;CHAR(10)&amp;IFERROR(VLOOKUP($I173,【選択肢】!$Q$3:$U$90,2,)," ")&amp;IF(J173="","",""&amp;CHAR(10)&amp;IFERROR(VLOOKUP($J173,【選択肢】!$Q$3:$U$90,2,)," ")&amp;IF(K173="","",""&amp;CHAR(10)&amp;IFERROR(VLOOKUP($K173,【選択肢】!$Q$3:$U$90,2,)," ")&amp;IF(L173="","",""&amp;CHAR(10)&amp;IFERROR(VLOOKUP($L173,【選択肢】!$Q$3:$U$90,2,)," "))))))))</f>
        <v/>
      </c>
      <c r="N173" s="1310" t="str">
        <f>IF(G173="","",(IFERROR(VLOOKUP($G173,【選択肢】!$Q$3:$U$90,4,)," ")&amp;IF(H173="","",","&amp;IFERROR(VLOOKUP($H173,【選択肢】!$Q$3:$U$90,4,)," ")&amp;IF(I173="","",","&amp;IFERROR(VLOOKUP($I173,【選択肢】!$Q$3:$U$90,4,)," ")&amp;IF(J173="","",","&amp;IFERROR(VLOOKUP($J173,【選択肢】!$Q$3:$U$90,4,)," ")&amp;IF(K173="","",","&amp;IFERROR(VLOOKUP($K173,【選択肢】!$Q$3:$U$90,4,)," ")&amp;IF(L173="","",","&amp;IFERROR(VLOOKUP($L173,【選択肢】!$Q$3:$U$90,4,)," "))))))))</f>
        <v/>
      </c>
      <c r="O173" s="1310" t="str">
        <f>IF(G173="","",(IFERROR(VLOOKUP($G173,【選択肢】!$Q$3:$U$90,5,)," ")&amp;IF(H173="","",""&amp;CHAR(10)&amp;IFERROR(VLOOKUP($H173,【選択肢】!$Q$3:$U$90,5,)," ")&amp;IF(I173="","",""&amp;CHAR(10)&amp;IFERROR(VLOOKUP($I173,【選択肢】!$Q$3:$U$90,5,)," ")&amp;IF(J173="","",""&amp;CHAR(10)&amp;IFERROR(VLOOKUP($J173,【選択肢】!$Q$3:$U$90,5,)," ")&amp;IF(K173="","",""&amp;CHAR(10)&amp;IFERROR(VLOOKUP($K173,【選択肢】!$Q$3:$U$90,5,)," ")&amp;IF(L173="","",""&amp;CHAR(10)&amp;IFERROR(VLOOKUP($L173,【選択肢】!$Q$3:$U$90,5,)," "))))))))</f>
        <v/>
      </c>
      <c r="P173" s="1311"/>
      <c r="Q173" s="1119"/>
      <c r="R173" s="1119"/>
      <c r="S173" s="167"/>
      <c r="T173" s="167"/>
      <c r="U173" s="167"/>
      <c r="V173" s="167"/>
      <c r="W173" s="167"/>
    </row>
    <row r="174" spans="2:23">
      <c r="B174" s="1115"/>
      <c r="C174" s="1116"/>
      <c r="D174" s="1117"/>
      <c r="E174" s="1117"/>
      <c r="F174" s="482">
        <f t="shared" si="5"/>
        <v>0</v>
      </c>
      <c r="G174" s="1118"/>
      <c r="H174" s="1118"/>
      <c r="I174" s="1118"/>
      <c r="J174" s="1118"/>
      <c r="K174" s="1118"/>
      <c r="L174" s="1118"/>
      <c r="M174" s="1310" t="str">
        <f>IF(G174="","",(IFERROR(VLOOKUP($G174,【選択肢】!$Q$3:$U$90,2,)," ")&amp;IF(H174="","",""&amp;CHAR(10)&amp;IFERROR(VLOOKUP($H174,【選択肢】!$Q$3:$U$90,2,)," ")&amp;IF(I174="","",""&amp;CHAR(10)&amp;IFERROR(VLOOKUP($I174,【選択肢】!$Q$3:$U$90,2,)," ")&amp;IF(J174="","",""&amp;CHAR(10)&amp;IFERROR(VLOOKUP($J174,【選択肢】!$Q$3:$U$90,2,)," ")&amp;IF(K174="","",""&amp;CHAR(10)&amp;IFERROR(VLOOKUP($K174,【選択肢】!$Q$3:$U$90,2,)," ")&amp;IF(L174="","",""&amp;CHAR(10)&amp;IFERROR(VLOOKUP($L174,【選択肢】!$Q$3:$U$90,2,)," "))))))))</f>
        <v/>
      </c>
      <c r="N174" s="1310" t="str">
        <f>IF(G174="","",(IFERROR(VLOOKUP($G174,【選択肢】!$Q$3:$U$90,4,)," ")&amp;IF(H174="","",","&amp;IFERROR(VLOOKUP($H174,【選択肢】!$Q$3:$U$90,4,)," ")&amp;IF(I174="","",","&amp;IFERROR(VLOOKUP($I174,【選択肢】!$Q$3:$U$90,4,)," ")&amp;IF(J174="","",","&amp;IFERROR(VLOOKUP($J174,【選択肢】!$Q$3:$U$90,4,)," ")&amp;IF(K174="","",","&amp;IFERROR(VLOOKUP($K174,【選択肢】!$Q$3:$U$90,4,)," ")&amp;IF(L174="","",","&amp;IFERROR(VLOOKUP($L174,【選択肢】!$Q$3:$U$90,4,)," "))))))))</f>
        <v/>
      </c>
      <c r="O174" s="1310" t="str">
        <f>IF(G174="","",(IFERROR(VLOOKUP($G174,【選択肢】!$Q$3:$U$90,5,)," ")&amp;IF(H174="","",""&amp;CHAR(10)&amp;IFERROR(VLOOKUP($H174,【選択肢】!$Q$3:$U$90,5,)," ")&amp;IF(I174="","",""&amp;CHAR(10)&amp;IFERROR(VLOOKUP($I174,【選択肢】!$Q$3:$U$90,5,)," ")&amp;IF(J174="","",""&amp;CHAR(10)&amp;IFERROR(VLOOKUP($J174,【選択肢】!$Q$3:$U$90,5,)," ")&amp;IF(K174="","",""&amp;CHAR(10)&amp;IFERROR(VLOOKUP($K174,【選択肢】!$Q$3:$U$90,5,)," ")&amp;IF(L174="","",""&amp;CHAR(10)&amp;IFERROR(VLOOKUP($L174,【選択肢】!$Q$3:$U$90,5,)," "))))))))</f>
        <v/>
      </c>
      <c r="P174" s="1311"/>
      <c r="Q174" s="1119"/>
      <c r="R174" s="1119"/>
      <c r="S174" s="167"/>
      <c r="T174" s="167"/>
      <c r="U174" s="167"/>
      <c r="V174" s="167"/>
      <c r="W174" s="167"/>
    </row>
    <row r="175" spans="2:23">
      <c r="B175" s="1115"/>
      <c r="C175" s="1116"/>
      <c r="D175" s="1117"/>
      <c r="E175" s="1117"/>
      <c r="F175" s="482">
        <f t="shared" si="5"/>
        <v>0</v>
      </c>
      <c r="G175" s="1118"/>
      <c r="H175" s="1118"/>
      <c r="I175" s="1118"/>
      <c r="J175" s="1118"/>
      <c r="K175" s="1118"/>
      <c r="L175" s="1118"/>
      <c r="M175" s="1310" t="str">
        <f>IF(G175="","",(IFERROR(VLOOKUP($G175,【選択肢】!$Q$3:$U$90,2,)," ")&amp;IF(H175="","",""&amp;CHAR(10)&amp;IFERROR(VLOOKUP($H175,【選択肢】!$Q$3:$U$90,2,)," ")&amp;IF(I175="","",""&amp;CHAR(10)&amp;IFERROR(VLOOKUP($I175,【選択肢】!$Q$3:$U$90,2,)," ")&amp;IF(J175="","",""&amp;CHAR(10)&amp;IFERROR(VLOOKUP($J175,【選択肢】!$Q$3:$U$90,2,)," ")&amp;IF(K175="","",""&amp;CHAR(10)&amp;IFERROR(VLOOKUP($K175,【選択肢】!$Q$3:$U$90,2,)," ")&amp;IF(L175="","",""&amp;CHAR(10)&amp;IFERROR(VLOOKUP($L175,【選択肢】!$Q$3:$U$90,2,)," "))))))))</f>
        <v/>
      </c>
      <c r="N175" s="1310" t="str">
        <f>IF(G175="","",(IFERROR(VLOOKUP($G175,【選択肢】!$Q$3:$U$90,4,)," ")&amp;IF(H175="","",","&amp;IFERROR(VLOOKUP($H175,【選択肢】!$Q$3:$U$90,4,)," ")&amp;IF(I175="","",","&amp;IFERROR(VLOOKUP($I175,【選択肢】!$Q$3:$U$90,4,)," ")&amp;IF(J175="","",","&amp;IFERROR(VLOOKUP($J175,【選択肢】!$Q$3:$U$90,4,)," ")&amp;IF(K175="","",","&amp;IFERROR(VLOOKUP($K175,【選択肢】!$Q$3:$U$90,4,)," ")&amp;IF(L175="","",","&amp;IFERROR(VLOOKUP($L175,【選択肢】!$Q$3:$U$90,4,)," "))))))))</f>
        <v/>
      </c>
      <c r="O175" s="1310" t="str">
        <f>IF(G175="","",(IFERROR(VLOOKUP($G175,【選択肢】!$Q$3:$U$90,5,)," ")&amp;IF(H175="","",""&amp;CHAR(10)&amp;IFERROR(VLOOKUP($H175,【選択肢】!$Q$3:$U$90,5,)," ")&amp;IF(I175="","",""&amp;CHAR(10)&amp;IFERROR(VLOOKUP($I175,【選択肢】!$Q$3:$U$90,5,)," ")&amp;IF(J175="","",""&amp;CHAR(10)&amp;IFERROR(VLOOKUP($J175,【選択肢】!$Q$3:$U$90,5,)," ")&amp;IF(K175="","",""&amp;CHAR(10)&amp;IFERROR(VLOOKUP($K175,【選択肢】!$Q$3:$U$90,5,)," ")&amp;IF(L175="","",""&amp;CHAR(10)&amp;IFERROR(VLOOKUP($L175,【選択肢】!$Q$3:$U$90,5,)," "))))))))</f>
        <v/>
      </c>
      <c r="P175" s="1311"/>
      <c r="Q175" s="1119"/>
      <c r="R175" s="1119"/>
      <c r="S175" s="167"/>
      <c r="T175" s="167"/>
      <c r="U175" s="167"/>
      <c r="V175" s="167"/>
      <c r="W175" s="167"/>
    </row>
    <row r="176" spans="2:23">
      <c r="B176" s="1115"/>
      <c r="C176" s="1116"/>
      <c r="D176" s="1117"/>
      <c r="E176" s="1117"/>
      <c r="F176" s="482">
        <f t="shared" si="5"/>
        <v>0</v>
      </c>
      <c r="G176" s="1118"/>
      <c r="H176" s="1118"/>
      <c r="I176" s="1118"/>
      <c r="J176" s="1118"/>
      <c r="K176" s="1118"/>
      <c r="L176" s="1118"/>
      <c r="M176" s="1310" t="str">
        <f>IF(G176="","",(IFERROR(VLOOKUP($G176,【選択肢】!$Q$3:$U$90,2,)," ")&amp;IF(H176="","",""&amp;CHAR(10)&amp;IFERROR(VLOOKUP($H176,【選択肢】!$Q$3:$U$90,2,)," ")&amp;IF(I176="","",""&amp;CHAR(10)&amp;IFERROR(VLOOKUP($I176,【選択肢】!$Q$3:$U$90,2,)," ")&amp;IF(J176="","",""&amp;CHAR(10)&amp;IFERROR(VLOOKUP($J176,【選択肢】!$Q$3:$U$90,2,)," ")&amp;IF(K176="","",""&amp;CHAR(10)&amp;IFERROR(VLOOKUP($K176,【選択肢】!$Q$3:$U$90,2,)," ")&amp;IF(L176="","",""&amp;CHAR(10)&amp;IFERROR(VLOOKUP($L176,【選択肢】!$Q$3:$U$90,2,)," "))))))))</f>
        <v/>
      </c>
      <c r="N176" s="1310" t="str">
        <f>IF(G176="","",(IFERROR(VLOOKUP($G176,【選択肢】!$Q$3:$U$90,4,)," ")&amp;IF(H176="","",","&amp;IFERROR(VLOOKUP($H176,【選択肢】!$Q$3:$U$90,4,)," ")&amp;IF(I176="","",","&amp;IFERROR(VLOOKUP($I176,【選択肢】!$Q$3:$U$90,4,)," ")&amp;IF(J176="","",","&amp;IFERROR(VLOOKUP($J176,【選択肢】!$Q$3:$U$90,4,)," ")&amp;IF(K176="","",","&amp;IFERROR(VLOOKUP($K176,【選択肢】!$Q$3:$U$90,4,)," ")&amp;IF(L176="","",","&amp;IFERROR(VLOOKUP($L176,【選択肢】!$Q$3:$U$90,4,)," "))))))))</f>
        <v/>
      </c>
      <c r="O176" s="1310" t="str">
        <f>IF(G176="","",(IFERROR(VLOOKUP($G176,【選択肢】!$Q$3:$U$90,5,)," ")&amp;IF(H176="","",""&amp;CHAR(10)&amp;IFERROR(VLOOKUP($H176,【選択肢】!$Q$3:$U$90,5,)," ")&amp;IF(I176="","",""&amp;CHAR(10)&amp;IFERROR(VLOOKUP($I176,【選択肢】!$Q$3:$U$90,5,)," ")&amp;IF(J176="","",""&amp;CHAR(10)&amp;IFERROR(VLOOKUP($J176,【選択肢】!$Q$3:$U$90,5,)," ")&amp;IF(K176="","",""&amp;CHAR(10)&amp;IFERROR(VLOOKUP($K176,【選択肢】!$Q$3:$U$90,5,)," ")&amp;IF(L176="","",""&amp;CHAR(10)&amp;IFERROR(VLOOKUP($L176,【選択肢】!$Q$3:$U$90,5,)," "))))))))</f>
        <v/>
      </c>
      <c r="P176" s="1311"/>
      <c r="Q176" s="1119"/>
      <c r="R176" s="1119"/>
      <c r="S176" s="167"/>
      <c r="T176" s="167"/>
      <c r="U176" s="167"/>
      <c r="V176" s="167"/>
      <c r="W176" s="167"/>
    </row>
    <row r="177" spans="2:23">
      <c r="B177" s="1115"/>
      <c r="C177" s="1116"/>
      <c r="D177" s="1117"/>
      <c r="E177" s="1117"/>
      <c r="F177" s="482">
        <f t="shared" si="5"/>
        <v>0</v>
      </c>
      <c r="G177" s="1118"/>
      <c r="H177" s="1118"/>
      <c r="I177" s="1118"/>
      <c r="J177" s="1118"/>
      <c r="K177" s="1118"/>
      <c r="L177" s="1118"/>
      <c r="M177" s="1310" t="str">
        <f>IF(G177="","",(IFERROR(VLOOKUP($G177,【選択肢】!$Q$3:$U$90,2,)," ")&amp;IF(H177="","",""&amp;CHAR(10)&amp;IFERROR(VLOOKUP($H177,【選択肢】!$Q$3:$U$90,2,)," ")&amp;IF(I177="","",""&amp;CHAR(10)&amp;IFERROR(VLOOKUP($I177,【選択肢】!$Q$3:$U$90,2,)," ")&amp;IF(J177="","",""&amp;CHAR(10)&amp;IFERROR(VLOOKUP($J177,【選択肢】!$Q$3:$U$90,2,)," ")&amp;IF(K177="","",""&amp;CHAR(10)&amp;IFERROR(VLOOKUP($K177,【選択肢】!$Q$3:$U$90,2,)," ")&amp;IF(L177="","",""&amp;CHAR(10)&amp;IFERROR(VLOOKUP($L177,【選択肢】!$Q$3:$U$90,2,)," "))))))))</f>
        <v/>
      </c>
      <c r="N177" s="1310" t="str">
        <f>IF(G177="","",(IFERROR(VLOOKUP($G177,【選択肢】!$Q$3:$U$90,4,)," ")&amp;IF(H177="","",","&amp;IFERROR(VLOOKUP($H177,【選択肢】!$Q$3:$U$90,4,)," ")&amp;IF(I177="","",","&amp;IFERROR(VLOOKUP($I177,【選択肢】!$Q$3:$U$90,4,)," ")&amp;IF(J177="","",","&amp;IFERROR(VLOOKUP($J177,【選択肢】!$Q$3:$U$90,4,)," ")&amp;IF(K177="","",","&amp;IFERROR(VLOOKUP($K177,【選択肢】!$Q$3:$U$90,4,)," ")&amp;IF(L177="","",","&amp;IFERROR(VLOOKUP($L177,【選択肢】!$Q$3:$U$90,4,)," "))))))))</f>
        <v/>
      </c>
      <c r="O177" s="1310" t="str">
        <f>IF(G177="","",(IFERROR(VLOOKUP($G177,【選択肢】!$Q$3:$U$90,5,)," ")&amp;IF(H177="","",""&amp;CHAR(10)&amp;IFERROR(VLOOKUP($H177,【選択肢】!$Q$3:$U$90,5,)," ")&amp;IF(I177="","",""&amp;CHAR(10)&amp;IFERROR(VLOOKUP($I177,【選択肢】!$Q$3:$U$90,5,)," ")&amp;IF(J177="","",""&amp;CHAR(10)&amp;IFERROR(VLOOKUP($J177,【選択肢】!$Q$3:$U$90,5,)," ")&amp;IF(K177="","",""&amp;CHAR(10)&amp;IFERROR(VLOOKUP($K177,【選択肢】!$Q$3:$U$90,5,)," ")&amp;IF(L177="","",""&amp;CHAR(10)&amp;IFERROR(VLOOKUP($L177,【選択肢】!$Q$3:$U$90,5,)," "))))))))</f>
        <v/>
      </c>
      <c r="P177" s="1311"/>
      <c r="Q177" s="1119"/>
      <c r="R177" s="1119"/>
      <c r="S177" s="167"/>
      <c r="T177" s="167"/>
      <c r="U177" s="167"/>
      <c r="V177" s="167"/>
      <c r="W177" s="167"/>
    </row>
    <row r="178" spans="2:23">
      <c r="B178" s="1115"/>
      <c r="C178" s="1116"/>
      <c r="D178" s="1117"/>
      <c r="E178" s="1117"/>
      <c r="F178" s="482">
        <f t="shared" si="5"/>
        <v>0</v>
      </c>
      <c r="G178" s="1118"/>
      <c r="H178" s="1118"/>
      <c r="I178" s="1118"/>
      <c r="J178" s="1118"/>
      <c r="K178" s="1118"/>
      <c r="L178" s="1118"/>
      <c r="M178" s="1310" t="str">
        <f>IF(G178="","",(IFERROR(VLOOKUP($G178,【選択肢】!$Q$3:$U$90,2,)," ")&amp;IF(H178="","",""&amp;CHAR(10)&amp;IFERROR(VLOOKUP($H178,【選択肢】!$Q$3:$U$90,2,)," ")&amp;IF(I178="","",""&amp;CHAR(10)&amp;IFERROR(VLOOKUP($I178,【選択肢】!$Q$3:$U$90,2,)," ")&amp;IF(J178="","",""&amp;CHAR(10)&amp;IFERROR(VLOOKUP($J178,【選択肢】!$Q$3:$U$90,2,)," ")&amp;IF(K178="","",""&amp;CHAR(10)&amp;IFERROR(VLOOKUP($K178,【選択肢】!$Q$3:$U$90,2,)," ")&amp;IF(L178="","",""&amp;CHAR(10)&amp;IFERROR(VLOOKUP($L178,【選択肢】!$Q$3:$U$90,2,)," "))))))))</f>
        <v/>
      </c>
      <c r="N178" s="1310" t="str">
        <f>IF(G178="","",(IFERROR(VLOOKUP($G178,【選択肢】!$Q$3:$U$90,4,)," ")&amp;IF(H178="","",","&amp;IFERROR(VLOOKUP($H178,【選択肢】!$Q$3:$U$90,4,)," ")&amp;IF(I178="","",","&amp;IFERROR(VLOOKUP($I178,【選択肢】!$Q$3:$U$90,4,)," ")&amp;IF(J178="","",","&amp;IFERROR(VLOOKUP($J178,【選択肢】!$Q$3:$U$90,4,)," ")&amp;IF(K178="","",","&amp;IFERROR(VLOOKUP($K178,【選択肢】!$Q$3:$U$90,4,)," ")&amp;IF(L178="","",","&amp;IFERROR(VLOOKUP($L178,【選択肢】!$Q$3:$U$90,4,)," "))))))))</f>
        <v/>
      </c>
      <c r="O178" s="1310" t="str">
        <f>IF(G178="","",(IFERROR(VLOOKUP($G178,【選択肢】!$Q$3:$U$90,5,)," ")&amp;IF(H178="","",""&amp;CHAR(10)&amp;IFERROR(VLOOKUP($H178,【選択肢】!$Q$3:$U$90,5,)," ")&amp;IF(I178="","",""&amp;CHAR(10)&amp;IFERROR(VLOOKUP($I178,【選択肢】!$Q$3:$U$90,5,)," ")&amp;IF(J178="","",""&amp;CHAR(10)&amp;IFERROR(VLOOKUP($J178,【選択肢】!$Q$3:$U$90,5,)," ")&amp;IF(K178="","",""&amp;CHAR(10)&amp;IFERROR(VLOOKUP($K178,【選択肢】!$Q$3:$U$90,5,)," ")&amp;IF(L178="","",""&amp;CHAR(10)&amp;IFERROR(VLOOKUP($L178,【選択肢】!$Q$3:$U$90,5,)," "))))))))</f>
        <v/>
      </c>
      <c r="P178" s="1311"/>
      <c r="Q178" s="1119"/>
      <c r="R178" s="1119"/>
      <c r="S178" s="167"/>
      <c r="T178" s="167"/>
      <c r="U178" s="167"/>
      <c r="V178" s="167"/>
      <c r="W178" s="167"/>
    </row>
    <row r="179" spans="2:23">
      <c r="B179" s="1115"/>
      <c r="C179" s="1116"/>
      <c r="D179" s="1117"/>
      <c r="E179" s="1117"/>
      <c r="F179" s="482">
        <f t="shared" si="5"/>
        <v>0</v>
      </c>
      <c r="G179" s="1118"/>
      <c r="H179" s="1118"/>
      <c r="I179" s="1118"/>
      <c r="J179" s="1118"/>
      <c r="K179" s="1118"/>
      <c r="L179" s="1118"/>
      <c r="M179" s="1310" t="str">
        <f>IF(G179="","",(IFERROR(VLOOKUP($G179,【選択肢】!$Q$3:$U$90,2,)," ")&amp;IF(H179="","",""&amp;CHAR(10)&amp;IFERROR(VLOOKUP($H179,【選択肢】!$Q$3:$U$90,2,)," ")&amp;IF(I179="","",""&amp;CHAR(10)&amp;IFERROR(VLOOKUP($I179,【選択肢】!$Q$3:$U$90,2,)," ")&amp;IF(J179="","",""&amp;CHAR(10)&amp;IFERROR(VLOOKUP($J179,【選択肢】!$Q$3:$U$90,2,)," ")&amp;IF(K179="","",""&amp;CHAR(10)&amp;IFERROR(VLOOKUP($K179,【選択肢】!$Q$3:$U$90,2,)," ")&amp;IF(L179="","",""&amp;CHAR(10)&amp;IFERROR(VLOOKUP($L179,【選択肢】!$Q$3:$U$90,2,)," "))))))))</f>
        <v/>
      </c>
      <c r="N179" s="1310" t="str">
        <f>IF(G179="","",(IFERROR(VLOOKUP($G179,【選択肢】!$Q$3:$U$90,4,)," ")&amp;IF(H179="","",","&amp;IFERROR(VLOOKUP($H179,【選択肢】!$Q$3:$U$90,4,)," ")&amp;IF(I179="","",","&amp;IFERROR(VLOOKUP($I179,【選択肢】!$Q$3:$U$90,4,)," ")&amp;IF(J179="","",","&amp;IFERROR(VLOOKUP($J179,【選択肢】!$Q$3:$U$90,4,)," ")&amp;IF(K179="","",","&amp;IFERROR(VLOOKUP($K179,【選択肢】!$Q$3:$U$90,4,)," ")&amp;IF(L179="","",","&amp;IFERROR(VLOOKUP($L179,【選択肢】!$Q$3:$U$90,4,)," "))))))))</f>
        <v/>
      </c>
      <c r="O179" s="1310" t="str">
        <f>IF(G179="","",(IFERROR(VLOOKUP($G179,【選択肢】!$Q$3:$U$90,5,)," ")&amp;IF(H179="","",""&amp;CHAR(10)&amp;IFERROR(VLOOKUP($H179,【選択肢】!$Q$3:$U$90,5,)," ")&amp;IF(I179="","",""&amp;CHAR(10)&amp;IFERROR(VLOOKUP($I179,【選択肢】!$Q$3:$U$90,5,)," ")&amp;IF(J179="","",""&amp;CHAR(10)&amp;IFERROR(VLOOKUP($J179,【選択肢】!$Q$3:$U$90,5,)," ")&amp;IF(K179="","",""&amp;CHAR(10)&amp;IFERROR(VLOOKUP($K179,【選択肢】!$Q$3:$U$90,5,)," ")&amp;IF(L179="","",""&amp;CHAR(10)&amp;IFERROR(VLOOKUP($L179,【選択肢】!$Q$3:$U$90,5,)," "))))))))</f>
        <v/>
      </c>
      <c r="P179" s="1311"/>
      <c r="Q179" s="1119"/>
      <c r="R179" s="1119"/>
      <c r="S179" s="167"/>
      <c r="T179" s="167"/>
      <c r="U179" s="167"/>
      <c r="V179" s="167"/>
      <c r="W179" s="167"/>
    </row>
    <row r="180" spans="2:23">
      <c r="B180" s="1115"/>
      <c r="C180" s="1116"/>
      <c r="D180" s="1117"/>
      <c r="E180" s="1117"/>
      <c r="F180" s="482">
        <f t="shared" si="5"/>
        <v>0</v>
      </c>
      <c r="G180" s="1118"/>
      <c r="H180" s="1118"/>
      <c r="I180" s="1118"/>
      <c r="J180" s="1118"/>
      <c r="K180" s="1118"/>
      <c r="L180" s="1118"/>
      <c r="M180" s="1310" t="str">
        <f>IF(G180="","",(IFERROR(VLOOKUP($G180,【選択肢】!$Q$3:$U$90,2,)," ")&amp;IF(H180="","",""&amp;CHAR(10)&amp;IFERROR(VLOOKUP($H180,【選択肢】!$Q$3:$U$90,2,)," ")&amp;IF(I180="","",""&amp;CHAR(10)&amp;IFERROR(VLOOKUP($I180,【選択肢】!$Q$3:$U$90,2,)," ")&amp;IF(J180="","",""&amp;CHAR(10)&amp;IFERROR(VLOOKUP($J180,【選択肢】!$Q$3:$U$90,2,)," ")&amp;IF(K180="","",""&amp;CHAR(10)&amp;IFERROR(VLOOKUP($K180,【選択肢】!$Q$3:$U$90,2,)," ")&amp;IF(L180="","",""&amp;CHAR(10)&amp;IFERROR(VLOOKUP($L180,【選択肢】!$Q$3:$U$90,2,)," "))))))))</f>
        <v/>
      </c>
      <c r="N180" s="1310" t="str">
        <f>IF(G180="","",(IFERROR(VLOOKUP($G180,【選択肢】!$Q$3:$U$90,4,)," ")&amp;IF(H180="","",","&amp;IFERROR(VLOOKUP($H180,【選択肢】!$Q$3:$U$90,4,)," ")&amp;IF(I180="","",","&amp;IFERROR(VLOOKUP($I180,【選択肢】!$Q$3:$U$90,4,)," ")&amp;IF(J180="","",","&amp;IFERROR(VLOOKUP($J180,【選択肢】!$Q$3:$U$90,4,)," ")&amp;IF(K180="","",","&amp;IFERROR(VLOOKUP($K180,【選択肢】!$Q$3:$U$90,4,)," ")&amp;IF(L180="","",","&amp;IFERROR(VLOOKUP($L180,【選択肢】!$Q$3:$U$90,4,)," "))))))))</f>
        <v/>
      </c>
      <c r="O180" s="1310" t="str">
        <f>IF(G180="","",(IFERROR(VLOOKUP($G180,【選択肢】!$Q$3:$U$90,5,)," ")&amp;IF(H180="","",""&amp;CHAR(10)&amp;IFERROR(VLOOKUP($H180,【選択肢】!$Q$3:$U$90,5,)," ")&amp;IF(I180="","",""&amp;CHAR(10)&amp;IFERROR(VLOOKUP($I180,【選択肢】!$Q$3:$U$90,5,)," ")&amp;IF(J180="","",""&amp;CHAR(10)&amp;IFERROR(VLOOKUP($J180,【選択肢】!$Q$3:$U$90,5,)," ")&amp;IF(K180="","",""&amp;CHAR(10)&amp;IFERROR(VLOOKUP($K180,【選択肢】!$Q$3:$U$90,5,)," ")&amp;IF(L180="","",""&amp;CHAR(10)&amp;IFERROR(VLOOKUP($L180,【選択肢】!$Q$3:$U$90,5,)," "))))))))</f>
        <v/>
      </c>
      <c r="P180" s="1311"/>
      <c r="Q180" s="1119"/>
      <c r="R180" s="1119"/>
      <c r="S180" s="167"/>
      <c r="T180" s="167"/>
      <c r="U180" s="167"/>
      <c r="V180" s="167"/>
      <c r="W180" s="167"/>
    </row>
    <row r="181" spans="2:23">
      <c r="B181" s="1115"/>
      <c r="C181" s="1116"/>
      <c r="D181" s="1117"/>
      <c r="E181" s="1117"/>
      <c r="F181" s="482">
        <f t="shared" si="5"/>
        <v>0</v>
      </c>
      <c r="G181" s="1118"/>
      <c r="H181" s="1118"/>
      <c r="I181" s="1118"/>
      <c r="J181" s="1118"/>
      <c r="K181" s="1118"/>
      <c r="L181" s="1118"/>
      <c r="M181" s="1310" t="str">
        <f>IF(G181="","",(IFERROR(VLOOKUP($G181,【選択肢】!$Q$3:$U$90,2,)," ")&amp;IF(H181="","",""&amp;CHAR(10)&amp;IFERROR(VLOOKUP($H181,【選択肢】!$Q$3:$U$90,2,)," ")&amp;IF(I181="","",""&amp;CHAR(10)&amp;IFERROR(VLOOKUP($I181,【選択肢】!$Q$3:$U$90,2,)," ")&amp;IF(J181="","",""&amp;CHAR(10)&amp;IFERROR(VLOOKUP($J181,【選択肢】!$Q$3:$U$90,2,)," ")&amp;IF(K181="","",""&amp;CHAR(10)&amp;IFERROR(VLOOKUP($K181,【選択肢】!$Q$3:$U$90,2,)," ")&amp;IF(L181="","",""&amp;CHAR(10)&amp;IFERROR(VLOOKUP($L181,【選択肢】!$Q$3:$U$90,2,)," "))))))))</f>
        <v/>
      </c>
      <c r="N181" s="1310" t="str">
        <f>IF(G181="","",(IFERROR(VLOOKUP($G181,【選択肢】!$Q$3:$U$90,4,)," ")&amp;IF(H181="","",","&amp;IFERROR(VLOOKUP($H181,【選択肢】!$Q$3:$U$90,4,)," ")&amp;IF(I181="","",","&amp;IFERROR(VLOOKUP($I181,【選択肢】!$Q$3:$U$90,4,)," ")&amp;IF(J181="","",","&amp;IFERROR(VLOOKUP($J181,【選択肢】!$Q$3:$U$90,4,)," ")&amp;IF(K181="","",","&amp;IFERROR(VLOOKUP($K181,【選択肢】!$Q$3:$U$90,4,)," ")&amp;IF(L181="","",","&amp;IFERROR(VLOOKUP($L181,【選択肢】!$Q$3:$U$90,4,)," "))))))))</f>
        <v/>
      </c>
      <c r="O181" s="1310" t="str">
        <f>IF(G181="","",(IFERROR(VLOOKUP($G181,【選択肢】!$Q$3:$U$90,5,)," ")&amp;IF(H181="","",""&amp;CHAR(10)&amp;IFERROR(VLOOKUP($H181,【選択肢】!$Q$3:$U$90,5,)," ")&amp;IF(I181="","",""&amp;CHAR(10)&amp;IFERROR(VLOOKUP($I181,【選択肢】!$Q$3:$U$90,5,)," ")&amp;IF(J181="","",""&amp;CHAR(10)&amp;IFERROR(VLOOKUP($J181,【選択肢】!$Q$3:$U$90,5,)," ")&amp;IF(K181="","",""&amp;CHAR(10)&amp;IFERROR(VLOOKUP($K181,【選択肢】!$Q$3:$U$90,5,)," ")&amp;IF(L181="","",""&amp;CHAR(10)&amp;IFERROR(VLOOKUP($L181,【選択肢】!$Q$3:$U$90,5,)," "))))))))</f>
        <v/>
      </c>
      <c r="P181" s="1311"/>
      <c r="Q181" s="1119"/>
      <c r="R181" s="1119"/>
      <c r="S181" s="167"/>
      <c r="T181" s="167"/>
      <c r="U181" s="167"/>
      <c r="V181" s="167"/>
      <c r="W181" s="167"/>
    </row>
    <row r="182" spans="2:23">
      <c r="B182" s="1115"/>
      <c r="C182" s="1116"/>
      <c r="D182" s="1117"/>
      <c r="E182" s="1117"/>
      <c r="F182" s="482">
        <f t="shared" si="5"/>
        <v>0</v>
      </c>
      <c r="G182" s="1118"/>
      <c r="H182" s="1118"/>
      <c r="I182" s="1118"/>
      <c r="J182" s="1118"/>
      <c r="K182" s="1118"/>
      <c r="L182" s="1118"/>
      <c r="M182" s="1310" t="str">
        <f>IF(G182="","",(IFERROR(VLOOKUP($G182,【選択肢】!$Q$3:$U$90,2,)," ")&amp;IF(H182="","",""&amp;CHAR(10)&amp;IFERROR(VLOOKUP($H182,【選択肢】!$Q$3:$U$90,2,)," ")&amp;IF(I182="","",""&amp;CHAR(10)&amp;IFERROR(VLOOKUP($I182,【選択肢】!$Q$3:$U$90,2,)," ")&amp;IF(J182="","",""&amp;CHAR(10)&amp;IFERROR(VLOOKUP($J182,【選択肢】!$Q$3:$U$90,2,)," ")&amp;IF(K182="","",""&amp;CHAR(10)&amp;IFERROR(VLOOKUP($K182,【選択肢】!$Q$3:$U$90,2,)," ")&amp;IF(L182="","",""&amp;CHAR(10)&amp;IFERROR(VLOOKUP($L182,【選択肢】!$Q$3:$U$90,2,)," "))))))))</f>
        <v/>
      </c>
      <c r="N182" s="1310" t="str">
        <f>IF(G182="","",(IFERROR(VLOOKUP($G182,【選択肢】!$Q$3:$U$90,4,)," ")&amp;IF(H182="","",","&amp;IFERROR(VLOOKUP($H182,【選択肢】!$Q$3:$U$90,4,)," ")&amp;IF(I182="","",","&amp;IFERROR(VLOOKUP($I182,【選択肢】!$Q$3:$U$90,4,)," ")&amp;IF(J182="","",","&amp;IFERROR(VLOOKUP($J182,【選択肢】!$Q$3:$U$90,4,)," ")&amp;IF(K182="","",","&amp;IFERROR(VLOOKUP($K182,【選択肢】!$Q$3:$U$90,4,)," ")&amp;IF(L182="","",","&amp;IFERROR(VLOOKUP($L182,【選択肢】!$Q$3:$U$90,4,)," "))))))))</f>
        <v/>
      </c>
      <c r="O182" s="1310" t="str">
        <f>IF(G182="","",(IFERROR(VLOOKUP($G182,【選択肢】!$Q$3:$U$90,5,)," ")&amp;IF(H182="","",""&amp;CHAR(10)&amp;IFERROR(VLOOKUP($H182,【選択肢】!$Q$3:$U$90,5,)," ")&amp;IF(I182="","",""&amp;CHAR(10)&amp;IFERROR(VLOOKUP($I182,【選択肢】!$Q$3:$U$90,5,)," ")&amp;IF(J182="","",""&amp;CHAR(10)&amp;IFERROR(VLOOKUP($J182,【選択肢】!$Q$3:$U$90,5,)," ")&amp;IF(K182="","",""&amp;CHAR(10)&amp;IFERROR(VLOOKUP($K182,【選択肢】!$Q$3:$U$90,5,)," ")&amp;IF(L182="","",""&amp;CHAR(10)&amp;IFERROR(VLOOKUP($L182,【選択肢】!$Q$3:$U$90,5,)," "))))))))</f>
        <v/>
      </c>
      <c r="P182" s="1311"/>
      <c r="Q182" s="1119"/>
      <c r="R182" s="1119"/>
      <c r="S182" s="167"/>
      <c r="T182" s="167"/>
      <c r="U182" s="167"/>
      <c r="V182" s="167"/>
      <c r="W182" s="167"/>
    </row>
    <row r="183" spans="2:23">
      <c r="B183" s="1115"/>
      <c r="C183" s="1116"/>
      <c r="D183" s="1117"/>
      <c r="E183" s="1117"/>
      <c r="F183" s="482">
        <f t="shared" si="5"/>
        <v>0</v>
      </c>
      <c r="G183" s="1118"/>
      <c r="H183" s="1118"/>
      <c r="I183" s="1118"/>
      <c r="J183" s="1118"/>
      <c r="K183" s="1118"/>
      <c r="L183" s="1118"/>
      <c r="M183" s="1310" t="str">
        <f>IF(G183="","",(IFERROR(VLOOKUP($G183,【選択肢】!$Q$3:$U$90,2,)," ")&amp;IF(H183="","",""&amp;CHAR(10)&amp;IFERROR(VLOOKUP($H183,【選択肢】!$Q$3:$U$90,2,)," ")&amp;IF(I183="","",""&amp;CHAR(10)&amp;IFERROR(VLOOKUP($I183,【選択肢】!$Q$3:$U$90,2,)," ")&amp;IF(J183="","",""&amp;CHAR(10)&amp;IFERROR(VLOOKUP($J183,【選択肢】!$Q$3:$U$90,2,)," ")&amp;IF(K183="","",""&amp;CHAR(10)&amp;IFERROR(VLOOKUP($K183,【選択肢】!$Q$3:$U$90,2,)," ")&amp;IF(L183="","",""&amp;CHAR(10)&amp;IFERROR(VLOOKUP($L183,【選択肢】!$Q$3:$U$90,2,)," "))))))))</f>
        <v/>
      </c>
      <c r="N183" s="1310" t="str">
        <f>IF(G183="","",(IFERROR(VLOOKUP($G183,【選択肢】!$Q$3:$U$90,4,)," ")&amp;IF(H183="","",","&amp;IFERROR(VLOOKUP($H183,【選択肢】!$Q$3:$U$90,4,)," ")&amp;IF(I183="","",","&amp;IFERROR(VLOOKUP($I183,【選択肢】!$Q$3:$U$90,4,)," ")&amp;IF(J183="","",","&amp;IFERROR(VLOOKUP($J183,【選択肢】!$Q$3:$U$90,4,)," ")&amp;IF(K183="","",","&amp;IFERROR(VLOOKUP($K183,【選択肢】!$Q$3:$U$90,4,)," ")&amp;IF(L183="","",","&amp;IFERROR(VLOOKUP($L183,【選択肢】!$Q$3:$U$90,4,)," "))))))))</f>
        <v/>
      </c>
      <c r="O183" s="1310" t="str">
        <f>IF(G183="","",(IFERROR(VLOOKUP($G183,【選択肢】!$Q$3:$U$90,5,)," ")&amp;IF(H183="","",""&amp;CHAR(10)&amp;IFERROR(VLOOKUP($H183,【選択肢】!$Q$3:$U$90,5,)," ")&amp;IF(I183="","",""&amp;CHAR(10)&amp;IFERROR(VLOOKUP($I183,【選択肢】!$Q$3:$U$90,5,)," ")&amp;IF(J183="","",""&amp;CHAR(10)&amp;IFERROR(VLOOKUP($J183,【選択肢】!$Q$3:$U$90,5,)," ")&amp;IF(K183="","",""&amp;CHAR(10)&amp;IFERROR(VLOOKUP($K183,【選択肢】!$Q$3:$U$90,5,)," ")&amp;IF(L183="","",""&amp;CHAR(10)&amp;IFERROR(VLOOKUP($L183,【選択肢】!$Q$3:$U$90,5,)," "))))))))</f>
        <v/>
      </c>
      <c r="P183" s="1311"/>
      <c r="Q183" s="1119"/>
      <c r="R183" s="1119"/>
      <c r="S183" s="167"/>
      <c r="T183" s="167"/>
      <c r="U183" s="167"/>
      <c r="V183" s="167"/>
      <c r="W183" s="167"/>
    </row>
    <row r="184" spans="2:23">
      <c r="B184" s="1115"/>
      <c r="C184" s="1116"/>
      <c r="D184" s="1117"/>
      <c r="E184" s="1117"/>
      <c r="F184" s="482">
        <f t="shared" si="5"/>
        <v>0</v>
      </c>
      <c r="G184" s="1118"/>
      <c r="H184" s="1118"/>
      <c r="I184" s="1118"/>
      <c r="J184" s="1118"/>
      <c r="K184" s="1118"/>
      <c r="L184" s="1118"/>
      <c r="M184" s="1310" t="str">
        <f>IF(G184="","",(IFERROR(VLOOKUP($G184,【選択肢】!$Q$3:$U$90,2,)," ")&amp;IF(H184="","",""&amp;CHAR(10)&amp;IFERROR(VLOOKUP($H184,【選択肢】!$Q$3:$U$90,2,)," ")&amp;IF(I184="","",""&amp;CHAR(10)&amp;IFERROR(VLOOKUP($I184,【選択肢】!$Q$3:$U$90,2,)," ")&amp;IF(J184="","",""&amp;CHAR(10)&amp;IFERROR(VLOOKUP($J184,【選択肢】!$Q$3:$U$90,2,)," ")&amp;IF(K184="","",""&amp;CHAR(10)&amp;IFERROR(VLOOKUP($K184,【選択肢】!$Q$3:$U$90,2,)," ")&amp;IF(L184="","",""&amp;CHAR(10)&amp;IFERROR(VLOOKUP($L184,【選択肢】!$Q$3:$U$90,2,)," "))))))))</f>
        <v/>
      </c>
      <c r="N184" s="1310" t="str">
        <f>IF(G184="","",(IFERROR(VLOOKUP($G184,【選択肢】!$Q$3:$U$90,4,)," ")&amp;IF(H184="","",","&amp;IFERROR(VLOOKUP($H184,【選択肢】!$Q$3:$U$90,4,)," ")&amp;IF(I184="","",","&amp;IFERROR(VLOOKUP($I184,【選択肢】!$Q$3:$U$90,4,)," ")&amp;IF(J184="","",","&amp;IFERROR(VLOOKUP($J184,【選択肢】!$Q$3:$U$90,4,)," ")&amp;IF(K184="","",","&amp;IFERROR(VLOOKUP($K184,【選択肢】!$Q$3:$U$90,4,)," ")&amp;IF(L184="","",","&amp;IFERROR(VLOOKUP($L184,【選択肢】!$Q$3:$U$90,4,)," "))))))))</f>
        <v/>
      </c>
      <c r="O184" s="1310" t="str">
        <f>IF(G184="","",(IFERROR(VLOOKUP($G184,【選択肢】!$Q$3:$U$90,5,)," ")&amp;IF(H184="","",""&amp;CHAR(10)&amp;IFERROR(VLOOKUP($H184,【選択肢】!$Q$3:$U$90,5,)," ")&amp;IF(I184="","",""&amp;CHAR(10)&amp;IFERROR(VLOOKUP($I184,【選択肢】!$Q$3:$U$90,5,)," ")&amp;IF(J184="","",""&amp;CHAR(10)&amp;IFERROR(VLOOKUP($J184,【選択肢】!$Q$3:$U$90,5,)," ")&amp;IF(K184="","",""&amp;CHAR(10)&amp;IFERROR(VLOOKUP($K184,【選択肢】!$Q$3:$U$90,5,)," ")&amp;IF(L184="","",""&amp;CHAR(10)&amp;IFERROR(VLOOKUP($L184,【選択肢】!$Q$3:$U$90,5,)," "))))))))</f>
        <v/>
      </c>
      <c r="P184" s="1311"/>
      <c r="Q184" s="1119"/>
      <c r="R184" s="1119"/>
      <c r="S184" s="167"/>
      <c r="T184" s="167"/>
      <c r="U184" s="167"/>
      <c r="V184" s="167"/>
      <c r="W184" s="167"/>
    </row>
    <row r="185" spans="2:23">
      <c r="B185" s="1115"/>
      <c r="C185" s="1116"/>
      <c r="D185" s="1117"/>
      <c r="E185" s="1117"/>
      <c r="F185" s="482">
        <f t="shared" si="5"/>
        <v>0</v>
      </c>
      <c r="G185" s="1118"/>
      <c r="H185" s="1118"/>
      <c r="I185" s="1118"/>
      <c r="J185" s="1118"/>
      <c r="K185" s="1118"/>
      <c r="L185" s="1118"/>
      <c r="M185" s="1310" t="str">
        <f>IF(G185="","",(IFERROR(VLOOKUP($G185,【選択肢】!$Q$3:$U$90,2,)," ")&amp;IF(H185="","",""&amp;CHAR(10)&amp;IFERROR(VLOOKUP($H185,【選択肢】!$Q$3:$U$90,2,)," ")&amp;IF(I185="","",""&amp;CHAR(10)&amp;IFERROR(VLOOKUP($I185,【選択肢】!$Q$3:$U$90,2,)," ")&amp;IF(J185="","",""&amp;CHAR(10)&amp;IFERROR(VLOOKUP($J185,【選択肢】!$Q$3:$U$90,2,)," ")&amp;IF(K185="","",""&amp;CHAR(10)&amp;IFERROR(VLOOKUP($K185,【選択肢】!$Q$3:$U$90,2,)," ")&amp;IF(L185="","",""&amp;CHAR(10)&amp;IFERROR(VLOOKUP($L185,【選択肢】!$Q$3:$U$90,2,)," "))))))))</f>
        <v/>
      </c>
      <c r="N185" s="1310" t="str">
        <f>IF(G185="","",(IFERROR(VLOOKUP($G185,【選択肢】!$Q$3:$U$90,4,)," ")&amp;IF(H185="","",","&amp;IFERROR(VLOOKUP($H185,【選択肢】!$Q$3:$U$90,4,)," ")&amp;IF(I185="","",","&amp;IFERROR(VLOOKUP($I185,【選択肢】!$Q$3:$U$90,4,)," ")&amp;IF(J185="","",","&amp;IFERROR(VLOOKUP($J185,【選択肢】!$Q$3:$U$90,4,)," ")&amp;IF(K185="","",","&amp;IFERROR(VLOOKUP($K185,【選択肢】!$Q$3:$U$90,4,)," ")&amp;IF(L185="","",","&amp;IFERROR(VLOOKUP($L185,【選択肢】!$Q$3:$U$90,4,)," "))))))))</f>
        <v/>
      </c>
      <c r="O185" s="1310" t="str">
        <f>IF(G185="","",(IFERROR(VLOOKUP($G185,【選択肢】!$Q$3:$U$90,5,)," ")&amp;IF(H185="","",""&amp;CHAR(10)&amp;IFERROR(VLOOKUP($H185,【選択肢】!$Q$3:$U$90,5,)," ")&amp;IF(I185="","",""&amp;CHAR(10)&amp;IFERROR(VLOOKUP($I185,【選択肢】!$Q$3:$U$90,5,)," ")&amp;IF(J185="","",""&amp;CHAR(10)&amp;IFERROR(VLOOKUP($J185,【選択肢】!$Q$3:$U$90,5,)," ")&amp;IF(K185="","",""&amp;CHAR(10)&amp;IFERROR(VLOOKUP($K185,【選択肢】!$Q$3:$U$90,5,)," ")&amp;IF(L185="","",""&amp;CHAR(10)&amp;IFERROR(VLOOKUP($L185,【選択肢】!$Q$3:$U$90,5,)," "))))))))</f>
        <v/>
      </c>
      <c r="P185" s="1311"/>
      <c r="Q185" s="1119"/>
      <c r="R185" s="1119"/>
      <c r="S185" s="167"/>
      <c r="T185" s="167"/>
      <c r="U185" s="167"/>
      <c r="V185" s="167"/>
      <c r="W185" s="167"/>
    </row>
    <row r="186" spans="2:23">
      <c r="B186" s="1115"/>
      <c r="C186" s="1116"/>
      <c r="D186" s="1117"/>
      <c r="E186" s="1117"/>
      <c r="F186" s="482">
        <f t="shared" si="5"/>
        <v>0</v>
      </c>
      <c r="G186" s="1118"/>
      <c r="H186" s="1118"/>
      <c r="I186" s="1118"/>
      <c r="J186" s="1118"/>
      <c r="K186" s="1118"/>
      <c r="L186" s="1118"/>
      <c r="M186" s="1310" t="str">
        <f>IF(G186="","",(IFERROR(VLOOKUP($G186,【選択肢】!$Q$3:$U$90,2,)," ")&amp;IF(H186="","",""&amp;CHAR(10)&amp;IFERROR(VLOOKUP($H186,【選択肢】!$Q$3:$U$90,2,)," ")&amp;IF(I186="","",""&amp;CHAR(10)&amp;IFERROR(VLOOKUP($I186,【選択肢】!$Q$3:$U$90,2,)," ")&amp;IF(J186="","",""&amp;CHAR(10)&amp;IFERROR(VLOOKUP($J186,【選択肢】!$Q$3:$U$90,2,)," ")&amp;IF(K186="","",""&amp;CHAR(10)&amp;IFERROR(VLOOKUP($K186,【選択肢】!$Q$3:$U$90,2,)," ")&amp;IF(L186="","",""&amp;CHAR(10)&amp;IFERROR(VLOOKUP($L186,【選択肢】!$Q$3:$U$90,2,)," "))))))))</f>
        <v/>
      </c>
      <c r="N186" s="1310" t="str">
        <f>IF(G186="","",(IFERROR(VLOOKUP($G186,【選択肢】!$Q$3:$U$90,4,)," ")&amp;IF(H186="","",","&amp;IFERROR(VLOOKUP($H186,【選択肢】!$Q$3:$U$90,4,)," ")&amp;IF(I186="","",","&amp;IFERROR(VLOOKUP($I186,【選択肢】!$Q$3:$U$90,4,)," ")&amp;IF(J186="","",","&amp;IFERROR(VLOOKUP($J186,【選択肢】!$Q$3:$U$90,4,)," ")&amp;IF(K186="","",","&amp;IFERROR(VLOOKUP($K186,【選択肢】!$Q$3:$U$90,4,)," ")&amp;IF(L186="","",","&amp;IFERROR(VLOOKUP($L186,【選択肢】!$Q$3:$U$90,4,)," "))))))))</f>
        <v/>
      </c>
      <c r="O186" s="1310" t="str">
        <f>IF(G186="","",(IFERROR(VLOOKUP($G186,【選択肢】!$Q$3:$U$90,5,)," ")&amp;IF(H186="","",""&amp;CHAR(10)&amp;IFERROR(VLOOKUP($H186,【選択肢】!$Q$3:$U$90,5,)," ")&amp;IF(I186="","",""&amp;CHAR(10)&amp;IFERROR(VLOOKUP($I186,【選択肢】!$Q$3:$U$90,5,)," ")&amp;IF(J186="","",""&amp;CHAR(10)&amp;IFERROR(VLOOKUP($J186,【選択肢】!$Q$3:$U$90,5,)," ")&amp;IF(K186="","",""&amp;CHAR(10)&amp;IFERROR(VLOOKUP($K186,【選択肢】!$Q$3:$U$90,5,)," ")&amp;IF(L186="","",""&amp;CHAR(10)&amp;IFERROR(VLOOKUP($L186,【選択肢】!$Q$3:$U$90,5,)," "))))))))</f>
        <v/>
      </c>
      <c r="P186" s="1311"/>
      <c r="Q186" s="1119"/>
      <c r="R186" s="1119"/>
      <c r="S186" s="167"/>
      <c r="T186" s="167"/>
      <c r="U186" s="167"/>
      <c r="V186" s="167"/>
      <c r="W186" s="167"/>
    </row>
    <row r="187" spans="2:23">
      <c r="B187" s="1115"/>
      <c r="C187" s="1116"/>
      <c r="D187" s="1117"/>
      <c r="E187" s="1117"/>
      <c r="F187" s="482">
        <f t="shared" si="5"/>
        <v>0</v>
      </c>
      <c r="G187" s="1118"/>
      <c r="H187" s="1118"/>
      <c r="I187" s="1118"/>
      <c r="J187" s="1118"/>
      <c r="K187" s="1118"/>
      <c r="L187" s="1118"/>
      <c r="M187" s="1310" t="str">
        <f>IF(G187="","",(IFERROR(VLOOKUP($G187,【選択肢】!$Q$3:$U$90,2,)," ")&amp;IF(H187="","",""&amp;CHAR(10)&amp;IFERROR(VLOOKUP($H187,【選択肢】!$Q$3:$U$90,2,)," ")&amp;IF(I187="","",""&amp;CHAR(10)&amp;IFERROR(VLOOKUP($I187,【選択肢】!$Q$3:$U$90,2,)," ")&amp;IF(J187="","",""&amp;CHAR(10)&amp;IFERROR(VLOOKUP($J187,【選択肢】!$Q$3:$U$90,2,)," ")&amp;IF(K187="","",""&amp;CHAR(10)&amp;IFERROR(VLOOKUP($K187,【選択肢】!$Q$3:$U$90,2,)," ")&amp;IF(L187="","",""&amp;CHAR(10)&amp;IFERROR(VLOOKUP($L187,【選択肢】!$Q$3:$U$90,2,)," "))))))))</f>
        <v/>
      </c>
      <c r="N187" s="1310" t="str">
        <f>IF(G187="","",(IFERROR(VLOOKUP($G187,【選択肢】!$Q$3:$U$90,4,)," ")&amp;IF(H187="","",","&amp;IFERROR(VLOOKUP($H187,【選択肢】!$Q$3:$U$90,4,)," ")&amp;IF(I187="","",","&amp;IFERROR(VLOOKUP($I187,【選択肢】!$Q$3:$U$90,4,)," ")&amp;IF(J187="","",","&amp;IFERROR(VLOOKUP($J187,【選択肢】!$Q$3:$U$90,4,)," ")&amp;IF(K187="","",","&amp;IFERROR(VLOOKUP($K187,【選択肢】!$Q$3:$U$90,4,)," ")&amp;IF(L187="","",","&amp;IFERROR(VLOOKUP($L187,【選択肢】!$Q$3:$U$90,4,)," "))))))))</f>
        <v/>
      </c>
      <c r="O187" s="1310" t="str">
        <f>IF(G187="","",(IFERROR(VLOOKUP($G187,【選択肢】!$Q$3:$U$90,5,)," ")&amp;IF(H187="","",""&amp;CHAR(10)&amp;IFERROR(VLOOKUP($H187,【選択肢】!$Q$3:$U$90,5,)," ")&amp;IF(I187="","",""&amp;CHAR(10)&amp;IFERROR(VLOOKUP($I187,【選択肢】!$Q$3:$U$90,5,)," ")&amp;IF(J187="","",""&amp;CHAR(10)&amp;IFERROR(VLOOKUP($J187,【選択肢】!$Q$3:$U$90,5,)," ")&amp;IF(K187="","",""&amp;CHAR(10)&amp;IFERROR(VLOOKUP($K187,【選択肢】!$Q$3:$U$90,5,)," ")&amp;IF(L187="","",""&amp;CHAR(10)&amp;IFERROR(VLOOKUP($L187,【選択肢】!$Q$3:$U$90,5,)," "))))))))</f>
        <v/>
      </c>
      <c r="P187" s="1311"/>
      <c r="Q187" s="1119"/>
      <c r="R187" s="1119"/>
      <c r="S187" s="167"/>
      <c r="T187" s="167"/>
      <c r="U187" s="167"/>
      <c r="V187" s="167"/>
      <c r="W187" s="167"/>
    </row>
    <row r="188" spans="2:23">
      <c r="B188" s="1115"/>
      <c r="C188" s="1116"/>
      <c r="D188" s="1117"/>
      <c r="E188" s="1117"/>
      <c r="F188" s="482">
        <f t="shared" si="5"/>
        <v>0</v>
      </c>
      <c r="G188" s="1118"/>
      <c r="H188" s="1118"/>
      <c r="I188" s="1118"/>
      <c r="J188" s="1118"/>
      <c r="K188" s="1118"/>
      <c r="L188" s="1118"/>
      <c r="M188" s="1310" t="str">
        <f>IF(G188="","",(IFERROR(VLOOKUP($G188,【選択肢】!$Q$3:$U$90,2,)," ")&amp;IF(H188="","",""&amp;CHAR(10)&amp;IFERROR(VLOOKUP($H188,【選択肢】!$Q$3:$U$90,2,)," ")&amp;IF(I188="","",""&amp;CHAR(10)&amp;IFERROR(VLOOKUP($I188,【選択肢】!$Q$3:$U$90,2,)," ")&amp;IF(J188="","",""&amp;CHAR(10)&amp;IFERROR(VLOOKUP($J188,【選択肢】!$Q$3:$U$90,2,)," ")&amp;IF(K188="","",""&amp;CHAR(10)&amp;IFERROR(VLOOKUP($K188,【選択肢】!$Q$3:$U$90,2,)," ")&amp;IF(L188="","",""&amp;CHAR(10)&amp;IFERROR(VLOOKUP($L188,【選択肢】!$Q$3:$U$90,2,)," "))))))))</f>
        <v/>
      </c>
      <c r="N188" s="1310" t="str">
        <f>IF(G188="","",(IFERROR(VLOOKUP($G188,【選択肢】!$Q$3:$U$90,4,)," ")&amp;IF(H188="","",","&amp;IFERROR(VLOOKUP($H188,【選択肢】!$Q$3:$U$90,4,)," ")&amp;IF(I188="","",","&amp;IFERROR(VLOOKUP($I188,【選択肢】!$Q$3:$U$90,4,)," ")&amp;IF(J188="","",","&amp;IFERROR(VLOOKUP($J188,【選択肢】!$Q$3:$U$90,4,)," ")&amp;IF(K188="","",","&amp;IFERROR(VLOOKUP($K188,【選択肢】!$Q$3:$U$90,4,)," ")&amp;IF(L188="","",","&amp;IFERROR(VLOOKUP($L188,【選択肢】!$Q$3:$U$90,4,)," "))))))))</f>
        <v/>
      </c>
      <c r="O188" s="1310" t="str">
        <f>IF(G188="","",(IFERROR(VLOOKUP($G188,【選択肢】!$Q$3:$U$90,5,)," ")&amp;IF(H188="","",""&amp;CHAR(10)&amp;IFERROR(VLOOKUP($H188,【選択肢】!$Q$3:$U$90,5,)," ")&amp;IF(I188="","",""&amp;CHAR(10)&amp;IFERROR(VLOOKUP($I188,【選択肢】!$Q$3:$U$90,5,)," ")&amp;IF(J188="","",""&amp;CHAR(10)&amp;IFERROR(VLOOKUP($J188,【選択肢】!$Q$3:$U$90,5,)," ")&amp;IF(K188="","",""&amp;CHAR(10)&amp;IFERROR(VLOOKUP($K188,【選択肢】!$Q$3:$U$90,5,)," ")&amp;IF(L188="","",""&amp;CHAR(10)&amp;IFERROR(VLOOKUP($L188,【選択肢】!$Q$3:$U$90,5,)," "))))))))</f>
        <v/>
      </c>
      <c r="P188" s="1311"/>
      <c r="Q188" s="1119"/>
      <c r="R188" s="1119"/>
      <c r="S188" s="167"/>
      <c r="T188" s="167"/>
      <c r="U188" s="167"/>
      <c r="V188" s="167"/>
      <c r="W188" s="167"/>
    </row>
    <row r="189" spans="2:23">
      <c r="B189" s="1115"/>
      <c r="C189" s="1116"/>
      <c r="D189" s="1117"/>
      <c r="E189" s="1117"/>
      <c r="F189" s="482">
        <f t="shared" si="5"/>
        <v>0</v>
      </c>
      <c r="G189" s="1118"/>
      <c r="H189" s="1118"/>
      <c r="I189" s="1118"/>
      <c r="J189" s="1118"/>
      <c r="K189" s="1118"/>
      <c r="L189" s="1118"/>
      <c r="M189" s="1310" t="str">
        <f>IF(G189="","",(IFERROR(VLOOKUP($G189,【選択肢】!$Q$3:$U$90,2,)," ")&amp;IF(H189="","",""&amp;CHAR(10)&amp;IFERROR(VLOOKUP($H189,【選択肢】!$Q$3:$U$90,2,)," ")&amp;IF(I189="","",""&amp;CHAR(10)&amp;IFERROR(VLOOKUP($I189,【選択肢】!$Q$3:$U$90,2,)," ")&amp;IF(J189="","",""&amp;CHAR(10)&amp;IFERROR(VLOOKUP($J189,【選択肢】!$Q$3:$U$90,2,)," ")&amp;IF(K189="","",""&amp;CHAR(10)&amp;IFERROR(VLOOKUP($K189,【選択肢】!$Q$3:$U$90,2,)," ")&amp;IF(L189="","",""&amp;CHAR(10)&amp;IFERROR(VLOOKUP($L189,【選択肢】!$Q$3:$U$90,2,)," "))))))))</f>
        <v/>
      </c>
      <c r="N189" s="1310" t="str">
        <f>IF(G189="","",(IFERROR(VLOOKUP($G189,【選択肢】!$Q$3:$U$90,4,)," ")&amp;IF(H189="","",","&amp;IFERROR(VLOOKUP($H189,【選択肢】!$Q$3:$U$90,4,)," ")&amp;IF(I189="","",","&amp;IFERROR(VLOOKUP($I189,【選択肢】!$Q$3:$U$90,4,)," ")&amp;IF(J189="","",","&amp;IFERROR(VLOOKUP($J189,【選択肢】!$Q$3:$U$90,4,)," ")&amp;IF(K189="","",","&amp;IFERROR(VLOOKUP($K189,【選択肢】!$Q$3:$U$90,4,)," ")&amp;IF(L189="","",","&amp;IFERROR(VLOOKUP($L189,【選択肢】!$Q$3:$U$90,4,)," "))))))))</f>
        <v/>
      </c>
      <c r="O189" s="1310" t="str">
        <f>IF(G189="","",(IFERROR(VLOOKUP($G189,【選択肢】!$Q$3:$U$90,5,)," ")&amp;IF(H189="","",""&amp;CHAR(10)&amp;IFERROR(VLOOKUP($H189,【選択肢】!$Q$3:$U$90,5,)," ")&amp;IF(I189="","",""&amp;CHAR(10)&amp;IFERROR(VLOOKUP($I189,【選択肢】!$Q$3:$U$90,5,)," ")&amp;IF(J189="","",""&amp;CHAR(10)&amp;IFERROR(VLOOKUP($J189,【選択肢】!$Q$3:$U$90,5,)," ")&amp;IF(K189="","",""&amp;CHAR(10)&amp;IFERROR(VLOOKUP($K189,【選択肢】!$Q$3:$U$90,5,)," ")&amp;IF(L189="","",""&amp;CHAR(10)&amp;IFERROR(VLOOKUP($L189,【選択肢】!$Q$3:$U$90,5,)," "))))))))</f>
        <v/>
      </c>
      <c r="P189" s="1311"/>
      <c r="Q189" s="1119"/>
      <c r="R189" s="1119"/>
      <c r="S189" s="167"/>
      <c r="T189" s="167"/>
      <c r="U189" s="167"/>
      <c r="V189" s="167"/>
      <c r="W189" s="167"/>
    </row>
    <row r="190" spans="2:23">
      <c r="B190" s="1115"/>
      <c r="C190" s="1116"/>
      <c r="D190" s="1117"/>
      <c r="E190" s="1117"/>
      <c r="F190" s="482">
        <f t="shared" si="5"/>
        <v>0</v>
      </c>
      <c r="G190" s="1118"/>
      <c r="H190" s="1118"/>
      <c r="I190" s="1118"/>
      <c r="J190" s="1118"/>
      <c r="K190" s="1118"/>
      <c r="L190" s="1118"/>
      <c r="M190" s="1310" t="str">
        <f>IF(G190="","",(IFERROR(VLOOKUP($G190,【選択肢】!$Q$3:$U$90,2,)," ")&amp;IF(H190="","",""&amp;CHAR(10)&amp;IFERROR(VLOOKUP($H190,【選択肢】!$Q$3:$U$90,2,)," ")&amp;IF(I190="","",""&amp;CHAR(10)&amp;IFERROR(VLOOKUP($I190,【選択肢】!$Q$3:$U$90,2,)," ")&amp;IF(J190="","",""&amp;CHAR(10)&amp;IFERROR(VLOOKUP($J190,【選択肢】!$Q$3:$U$90,2,)," ")&amp;IF(K190="","",""&amp;CHAR(10)&amp;IFERROR(VLOOKUP($K190,【選択肢】!$Q$3:$U$90,2,)," ")&amp;IF(L190="","",""&amp;CHAR(10)&amp;IFERROR(VLOOKUP($L190,【選択肢】!$Q$3:$U$90,2,)," "))))))))</f>
        <v/>
      </c>
      <c r="N190" s="1310" t="str">
        <f>IF(G190="","",(IFERROR(VLOOKUP($G190,【選択肢】!$Q$3:$U$90,4,)," ")&amp;IF(H190="","",","&amp;IFERROR(VLOOKUP($H190,【選択肢】!$Q$3:$U$90,4,)," ")&amp;IF(I190="","",","&amp;IFERROR(VLOOKUP($I190,【選択肢】!$Q$3:$U$90,4,)," ")&amp;IF(J190="","",","&amp;IFERROR(VLOOKUP($J190,【選択肢】!$Q$3:$U$90,4,)," ")&amp;IF(K190="","",","&amp;IFERROR(VLOOKUP($K190,【選択肢】!$Q$3:$U$90,4,)," ")&amp;IF(L190="","",","&amp;IFERROR(VLOOKUP($L190,【選択肢】!$Q$3:$U$90,4,)," "))))))))</f>
        <v/>
      </c>
      <c r="O190" s="1310" t="str">
        <f>IF(G190="","",(IFERROR(VLOOKUP($G190,【選択肢】!$Q$3:$U$90,5,)," ")&amp;IF(H190="","",""&amp;CHAR(10)&amp;IFERROR(VLOOKUP($H190,【選択肢】!$Q$3:$U$90,5,)," ")&amp;IF(I190="","",""&amp;CHAR(10)&amp;IFERROR(VLOOKUP($I190,【選択肢】!$Q$3:$U$90,5,)," ")&amp;IF(J190="","",""&amp;CHAR(10)&amp;IFERROR(VLOOKUP($J190,【選択肢】!$Q$3:$U$90,5,)," ")&amp;IF(K190="","",""&amp;CHAR(10)&amp;IFERROR(VLOOKUP($K190,【選択肢】!$Q$3:$U$90,5,)," ")&amp;IF(L190="","",""&amp;CHAR(10)&amp;IFERROR(VLOOKUP($L190,【選択肢】!$Q$3:$U$90,5,)," "))))))))</f>
        <v/>
      </c>
      <c r="P190" s="1311"/>
      <c r="Q190" s="1119"/>
      <c r="R190" s="1119"/>
      <c r="S190" s="167"/>
      <c r="T190" s="167"/>
      <c r="U190" s="167"/>
      <c r="V190" s="167"/>
      <c r="W190" s="167"/>
    </row>
    <row r="191" spans="2:23">
      <c r="B191" s="1115"/>
      <c r="C191" s="1116"/>
      <c r="D191" s="1117"/>
      <c r="E191" s="1117"/>
      <c r="F191" s="482">
        <f t="shared" si="5"/>
        <v>0</v>
      </c>
      <c r="G191" s="1118"/>
      <c r="H191" s="1118"/>
      <c r="I191" s="1118"/>
      <c r="J191" s="1118"/>
      <c r="K191" s="1118"/>
      <c r="L191" s="1118"/>
      <c r="M191" s="1310" t="str">
        <f>IF(G191="","",(IFERROR(VLOOKUP($G191,【選択肢】!$Q$3:$U$90,2,)," ")&amp;IF(H191="","",""&amp;CHAR(10)&amp;IFERROR(VLOOKUP($H191,【選択肢】!$Q$3:$U$90,2,)," ")&amp;IF(I191="","",""&amp;CHAR(10)&amp;IFERROR(VLOOKUP($I191,【選択肢】!$Q$3:$U$90,2,)," ")&amp;IF(J191="","",""&amp;CHAR(10)&amp;IFERROR(VLOOKUP($J191,【選択肢】!$Q$3:$U$90,2,)," ")&amp;IF(K191="","",""&amp;CHAR(10)&amp;IFERROR(VLOOKUP($K191,【選択肢】!$Q$3:$U$90,2,)," ")&amp;IF(L191="","",""&amp;CHAR(10)&amp;IFERROR(VLOOKUP($L191,【選択肢】!$Q$3:$U$90,2,)," "))))))))</f>
        <v/>
      </c>
      <c r="N191" s="1310" t="str">
        <f>IF(G191="","",(IFERROR(VLOOKUP($G191,【選択肢】!$Q$3:$U$90,4,)," ")&amp;IF(H191="","",","&amp;IFERROR(VLOOKUP($H191,【選択肢】!$Q$3:$U$90,4,)," ")&amp;IF(I191="","",","&amp;IFERROR(VLOOKUP($I191,【選択肢】!$Q$3:$U$90,4,)," ")&amp;IF(J191="","",","&amp;IFERROR(VLOOKUP($J191,【選択肢】!$Q$3:$U$90,4,)," ")&amp;IF(K191="","",","&amp;IFERROR(VLOOKUP($K191,【選択肢】!$Q$3:$U$90,4,)," ")&amp;IF(L191="","",","&amp;IFERROR(VLOOKUP($L191,【選択肢】!$Q$3:$U$90,4,)," "))))))))</f>
        <v/>
      </c>
      <c r="O191" s="1310" t="str">
        <f>IF(G191="","",(IFERROR(VLOOKUP($G191,【選択肢】!$Q$3:$U$90,5,)," ")&amp;IF(H191="","",""&amp;CHAR(10)&amp;IFERROR(VLOOKUP($H191,【選択肢】!$Q$3:$U$90,5,)," ")&amp;IF(I191="","",""&amp;CHAR(10)&amp;IFERROR(VLOOKUP($I191,【選択肢】!$Q$3:$U$90,5,)," ")&amp;IF(J191="","",""&amp;CHAR(10)&amp;IFERROR(VLOOKUP($J191,【選択肢】!$Q$3:$U$90,5,)," ")&amp;IF(K191="","",""&amp;CHAR(10)&amp;IFERROR(VLOOKUP($K191,【選択肢】!$Q$3:$U$90,5,)," ")&amp;IF(L191="","",""&amp;CHAR(10)&amp;IFERROR(VLOOKUP($L191,【選択肢】!$Q$3:$U$90,5,)," "))))))))</f>
        <v/>
      </c>
      <c r="P191" s="1311"/>
      <c r="Q191" s="1119"/>
      <c r="R191" s="1119"/>
      <c r="S191" s="167"/>
      <c r="T191" s="167"/>
      <c r="U191" s="167"/>
      <c r="V191" s="167"/>
      <c r="W191" s="167"/>
    </row>
    <row r="192" spans="2:23">
      <c r="B192" s="1115"/>
      <c r="C192" s="1116"/>
      <c r="D192" s="1117"/>
      <c r="E192" s="1117"/>
      <c r="F192" s="482">
        <f t="shared" si="5"/>
        <v>0</v>
      </c>
      <c r="G192" s="1118"/>
      <c r="H192" s="1118"/>
      <c r="I192" s="1118"/>
      <c r="J192" s="1118"/>
      <c r="K192" s="1118"/>
      <c r="L192" s="1118"/>
      <c r="M192" s="1310" t="str">
        <f>IF(G192="","",(IFERROR(VLOOKUP($G192,【選択肢】!$Q$3:$U$90,2,)," ")&amp;IF(H192="","",""&amp;CHAR(10)&amp;IFERROR(VLOOKUP($H192,【選択肢】!$Q$3:$U$90,2,)," ")&amp;IF(I192="","",""&amp;CHAR(10)&amp;IFERROR(VLOOKUP($I192,【選択肢】!$Q$3:$U$90,2,)," ")&amp;IF(J192="","",""&amp;CHAR(10)&amp;IFERROR(VLOOKUP($J192,【選択肢】!$Q$3:$U$90,2,)," ")&amp;IF(K192="","",""&amp;CHAR(10)&amp;IFERROR(VLOOKUP($K192,【選択肢】!$Q$3:$U$90,2,)," ")&amp;IF(L192="","",""&amp;CHAR(10)&amp;IFERROR(VLOOKUP($L192,【選択肢】!$Q$3:$U$90,2,)," "))))))))</f>
        <v/>
      </c>
      <c r="N192" s="1310" t="str">
        <f>IF(G192="","",(IFERROR(VLOOKUP($G192,【選択肢】!$Q$3:$U$90,4,)," ")&amp;IF(H192="","",","&amp;IFERROR(VLOOKUP($H192,【選択肢】!$Q$3:$U$90,4,)," ")&amp;IF(I192="","",","&amp;IFERROR(VLOOKUP($I192,【選択肢】!$Q$3:$U$90,4,)," ")&amp;IF(J192="","",","&amp;IFERROR(VLOOKUP($J192,【選択肢】!$Q$3:$U$90,4,)," ")&amp;IF(K192="","",","&amp;IFERROR(VLOOKUP($K192,【選択肢】!$Q$3:$U$90,4,)," ")&amp;IF(L192="","",","&amp;IFERROR(VLOOKUP($L192,【選択肢】!$Q$3:$U$90,4,)," "))))))))</f>
        <v/>
      </c>
      <c r="O192" s="1310" t="str">
        <f>IF(G192="","",(IFERROR(VLOOKUP($G192,【選択肢】!$Q$3:$U$90,5,)," ")&amp;IF(H192="","",""&amp;CHAR(10)&amp;IFERROR(VLOOKUP($H192,【選択肢】!$Q$3:$U$90,5,)," ")&amp;IF(I192="","",""&amp;CHAR(10)&amp;IFERROR(VLOOKUP($I192,【選択肢】!$Q$3:$U$90,5,)," ")&amp;IF(J192="","",""&amp;CHAR(10)&amp;IFERROR(VLOOKUP($J192,【選択肢】!$Q$3:$U$90,5,)," ")&amp;IF(K192="","",""&amp;CHAR(10)&amp;IFERROR(VLOOKUP($K192,【選択肢】!$Q$3:$U$90,5,)," ")&amp;IF(L192="","",""&amp;CHAR(10)&amp;IFERROR(VLOOKUP($L192,【選択肢】!$Q$3:$U$90,5,)," "))))))))</f>
        <v/>
      </c>
      <c r="P192" s="1311"/>
      <c r="Q192" s="1119"/>
      <c r="R192" s="1119"/>
      <c r="S192" s="167"/>
      <c r="T192" s="167"/>
      <c r="U192" s="167"/>
      <c r="V192" s="167"/>
      <c r="W192" s="167"/>
    </row>
    <row r="193" spans="2:23">
      <c r="B193" s="1115"/>
      <c r="C193" s="1116"/>
      <c r="D193" s="1117"/>
      <c r="E193" s="1117"/>
      <c r="F193" s="482">
        <f t="shared" si="5"/>
        <v>0</v>
      </c>
      <c r="G193" s="1118"/>
      <c r="H193" s="1118"/>
      <c r="I193" s="1118"/>
      <c r="J193" s="1118"/>
      <c r="K193" s="1118"/>
      <c r="L193" s="1118"/>
      <c r="M193" s="1310" t="str">
        <f>IF(G193="","",(IFERROR(VLOOKUP($G193,【選択肢】!$Q$3:$U$90,2,)," ")&amp;IF(H193="","",""&amp;CHAR(10)&amp;IFERROR(VLOOKUP($H193,【選択肢】!$Q$3:$U$90,2,)," ")&amp;IF(I193="","",""&amp;CHAR(10)&amp;IFERROR(VLOOKUP($I193,【選択肢】!$Q$3:$U$90,2,)," ")&amp;IF(J193="","",""&amp;CHAR(10)&amp;IFERROR(VLOOKUP($J193,【選択肢】!$Q$3:$U$90,2,)," ")&amp;IF(K193="","",""&amp;CHAR(10)&amp;IFERROR(VLOOKUP($K193,【選択肢】!$Q$3:$U$90,2,)," ")&amp;IF(L193="","",""&amp;CHAR(10)&amp;IFERROR(VLOOKUP($L193,【選択肢】!$Q$3:$U$90,2,)," "))))))))</f>
        <v/>
      </c>
      <c r="N193" s="1310" t="str">
        <f>IF(G193="","",(IFERROR(VLOOKUP($G193,【選択肢】!$Q$3:$U$90,4,)," ")&amp;IF(H193="","",","&amp;IFERROR(VLOOKUP($H193,【選択肢】!$Q$3:$U$90,4,)," ")&amp;IF(I193="","",","&amp;IFERROR(VLOOKUP($I193,【選択肢】!$Q$3:$U$90,4,)," ")&amp;IF(J193="","",","&amp;IFERROR(VLOOKUP($J193,【選択肢】!$Q$3:$U$90,4,)," ")&amp;IF(K193="","",","&amp;IFERROR(VLOOKUP($K193,【選択肢】!$Q$3:$U$90,4,)," ")&amp;IF(L193="","",","&amp;IFERROR(VLOOKUP($L193,【選択肢】!$Q$3:$U$90,4,)," "))))))))</f>
        <v/>
      </c>
      <c r="O193" s="1310" t="str">
        <f>IF(G193="","",(IFERROR(VLOOKUP($G193,【選択肢】!$Q$3:$U$90,5,)," ")&amp;IF(H193="","",""&amp;CHAR(10)&amp;IFERROR(VLOOKUP($H193,【選択肢】!$Q$3:$U$90,5,)," ")&amp;IF(I193="","",""&amp;CHAR(10)&amp;IFERROR(VLOOKUP($I193,【選択肢】!$Q$3:$U$90,5,)," ")&amp;IF(J193="","",""&amp;CHAR(10)&amp;IFERROR(VLOOKUP($J193,【選択肢】!$Q$3:$U$90,5,)," ")&amp;IF(K193="","",""&amp;CHAR(10)&amp;IFERROR(VLOOKUP($K193,【選択肢】!$Q$3:$U$90,5,)," ")&amp;IF(L193="","",""&amp;CHAR(10)&amp;IFERROR(VLOOKUP($L193,【選択肢】!$Q$3:$U$90,5,)," "))))))))</f>
        <v/>
      </c>
      <c r="P193" s="1311"/>
      <c r="Q193" s="1119"/>
      <c r="R193" s="1119"/>
      <c r="S193" s="167"/>
      <c r="T193" s="167"/>
      <c r="U193" s="167"/>
      <c r="V193" s="167"/>
      <c r="W193" s="167"/>
    </row>
    <row r="194" spans="2:23">
      <c r="B194" s="1115"/>
      <c r="C194" s="1116"/>
      <c r="D194" s="1117"/>
      <c r="E194" s="1117"/>
      <c r="F194" s="482">
        <f t="shared" si="5"/>
        <v>0</v>
      </c>
      <c r="G194" s="1118"/>
      <c r="H194" s="1118"/>
      <c r="I194" s="1118"/>
      <c r="J194" s="1118"/>
      <c r="K194" s="1118"/>
      <c r="L194" s="1118"/>
      <c r="M194" s="1310" t="str">
        <f>IF(G194="","",(IFERROR(VLOOKUP($G194,【選択肢】!$Q$3:$U$90,2,)," ")&amp;IF(H194="","",""&amp;CHAR(10)&amp;IFERROR(VLOOKUP($H194,【選択肢】!$Q$3:$U$90,2,)," ")&amp;IF(I194="","",""&amp;CHAR(10)&amp;IFERROR(VLOOKUP($I194,【選択肢】!$Q$3:$U$90,2,)," ")&amp;IF(J194="","",""&amp;CHAR(10)&amp;IFERROR(VLOOKUP($J194,【選択肢】!$Q$3:$U$90,2,)," ")&amp;IF(K194="","",""&amp;CHAR(10)&amp;IFERROR(VLOOKUP($K194,【選択肢】!$Q$3:$U$90,2,)," ")&amp;IF(L194="","",""&amp;CHAR(10)&amp;IFERROR(VLOOKUP($L194,【選択肢】!$Q$3:$U$90,2,)," "))))))))</f>
        <v/>
      </c>
      <c r="N194" s="1310" t="str">
        <f>IF(G194="","",(IFERROR(VLOOKUP($G194,【選択肢】!$Q$3:$U$90,4,)," ")&amp;IF(H194="","",","&amp;IFERROR(VLOOKUP($H194,【選択肢】!$Q$3:$U$90,4,)," ")&amp;IF(I194="","",","&amp;IFERROR(VLOOKUP($I194,【選択肢】!$Q$3:$U$90,4,)," ")&amp;IF(J194="","",","&amp;IFERROR(VLOOKUP($J194,【選択肢】!$Q$3:$U$90,4,)," ")&amp;IF(K194="","",","&amp;IFERROR(VLOOKUP($K194,【選択肢】!$Q$3:$U$90,4,)," ")&amp;IF(L194="","",","&amp;IFERROR(VLOOKUP($L194,【選択肢】!$Q$3:$U$90,4,)," "))))))))</f>
        <v/>
      </c>
      <c r="O194" s="1310" t="str">
        <f>IF(G194="","",(IFERROR(VLOOKUP($G194,【選択肢】!$Q$3:$U$90,5,)," ")&amp;IF(H194="","",""&amp;CHAR(10)&amp;IFERROR(VLOOKUP($H194,【選択肢】!$Q$3:$U$90,5,)," ")&amp;IF(I194="","",""&amp;CHAR(10)&amp;IFERROR(VLOOKUP($I194,【選択肢】!$Q$3:$U$90,5,)," ")&amp;IF(J194="","",""&amp;CHAR(10)&amp;IFERROR(VLOOKUP($J194,【選択肢】!$Q$3:$U$90,5,)," ")&amp;IF(K194="","",""&amp;CHAR(10)&amp;IFERROR(VLOOKUP($K194,【選択肢】!$Q$3:$U$90,5,)," ")&amp;IF(L194="","",""&amp;CHAR(10)&amp;IFERROR(VLOOKUP($L194,【選択肢】!$Q$3:$U$90,5,)," "))))))))</f>
        <v/>
      </c>
      <c r="P194" s="1311"/>
      <c r="Q194" s="1119"/>
      <c r="R194" s="1119"/>
      <c r="S194" s="167"/>
      <c r="T194" s="167"/>
      <c r="U194" s="167"/>
      <c r="V194" s="167"/>
      <c r="W194" s="167"/>
    </row>
    <row r="195" spans="2:23">
      <c r="B195" s="1115"/>
      <c r="C195" s="1116"/>
      <c r="D195" s="1117"/>
      <c r="E195" s="1117"/>
      <c r="F195" s="482">
        <f t="shared" si="5"/>
        <v>0</v>
      </c>
      <c r="G195" s="1118"/>
      <c r="H195" s="1118"/>
      <c r="I195" s="1118"/>
      <c r="J195" s="1118"/>
      <c r="K195" s="1118"/>
      <c r="L195" s="1118"/>
      <c r="M195" s="1310" t="str">
        <f>IF(G195="","",(IFERROR(VLOOKUP($G195,【選択肢】!$Q$3:$U$90,2,)," ")&amp;IF(H195="","",""&amp;CHAR(10)&amp;IFERROR(VLOOKUP($H195,【選択肢】!$Q$3:$U$90,2,)," ")&amp;IF(I195="","",""&amp;CHAR(10)&amp;IFERROR(VLOOKUP($I195,【選択肢】!$Q$3:$U$90,2,)," ")&amp;IF(J195="","",""&amp;CHAR(10)&amp;IFERROR(VLOOKUP($J195,【選択肢】!$Q$3:$U$90,2,)," ")&amp;IF(K195="","",""&amp;CHAR(10)&amp;IFERROR(VLOOKUP($K195,【選択肢】!$Q$3:$U$90,2,)," ")&amp;IF(L195="","",""&amp;CHAR(10)&amp;IFERROR(VLOOKUP($L195,【選択肢】!$Q$3:$U$90,2,)," "))))))))</f>
        <v/>
      </c>
      <c r="N195" s="1310" t="str">
        <f>IF(G195="","",(IFERROR(VLOOKUP($G195,【選択肢】!$Q$3:$U$90,4,)," ")&amp;IF(H195="","",","&amp;IFERROR(VLOOKUP($H195,【選択肢】!$Q$3:$U$90,4,)," ")&amp;IF(I195="","",","&amp;IFERROR(VLOOKUP($I195,【選択肢】!$Q$3:$U$90,4,)," ")&amp;IF(J195="","",","&amp;IFERROR(VLOOKUP($J195,【選択肢】!$Q$3:$U$90,4,)," ")&amp;IF(K195="","",","&amp;IFERROR(VLOOKUP($K195,【選択肢】!$Q$3:$U$90,4,)," ")&amp;IF(L195="","",","&amp;IFERROR(VLOOKUP($L195,【選択肢】!$Q$3:$U$90,4,)," "))))))))</f>
        <v/>
      </c>
      <c r="O195" s="1310" t="str">
        <f>IF(G195="","",(IFERROR(VLOOKUP($G195,【選択肢】!$Q$3:$U$90,5,)," ")&amp;IF(H195="","",""&amp;CHAR(10)&amp;IFERROR(VLOOKUP($H195,【選択肢】!$Q$3:$U$90,5,)," ")&amp;IF(I195="","",""&amp;CHAR(10)&amp;IFERROR(VLOOKUP($I195,【選択肢】!$Q$3:$U$90,5,)," ")&amp;IF(J195="","",""&amp;CHAR(10)&amp;IFERROR(VLOOKUP($J195,【選択肢】!$Q$3:$U$90,5,)," ")&amp;IF(K195="","",""&amp;CHAR(10)&amp;IFERROR(VLOOKUP($K195,【選択肢】!$Q$3:$U$90,5,)," ")&amp;IF(L195="","",""&amp;CHAR(10)&amp;IFERROR(VLOOKUP($L195,【選択肢】!$Q$3:$U$90,5,)," "))))))))</f>
        <v/>
      </c>
      <c r="P195" s="1311"/>
      <c r="Q195" s="1119"/>
      <c r="R195" s="1119"/>
      <c r="S195" s="167"/>
      <c r="T195" s="167"/>
      <c r="U195" s="167"/>
      <c r="V195" s="167"/>
      <c r="W195" s="167"/>
    </row>
    <row r="196" spans="2:23">
      <c r="B196" s="1115"/>
      <c r="C196" s="1116"/>
      <c r="D196" s="1117"/>
      <c r="E196" s="1117"/>
      <c r="F196" s="482">
        <f t="shared" si="5"/>
        <v>0</v>
      </c>
      <c r="G196" s="1118"/>
      <c r="H196" s="1118"/>
      <c r="I196" s="1118"/>
      <c r="J196" s="1118"/>
      <c r="K196" s="1118"/>
      <c r="L196" s="1118"/>
      <c r="M196" s="1310" t="str">
        <f>IF(G196="","",(IFERROR(VLOOKUP($G196,【選択肢】!$Q$3:$U$90,2,)," ")&amp;IF(H196="","",""&amp;CHAR(10)&amp;IFERROR(VLOOKUP($H196,【選択肢】!$Q$3:$U$90,2,)," ")&amp;IF(I196="","",""&amp;CHAR(10)&amp;IFERROR(VLOOKUP($I196,【選択肢】!$Q$3:$U$90,2,)," ")&amp;IF(J196="","",""&amp;CHAR(10)&amp;IFERROR(VLOOKUP($J196,【選択肢】!$Q$3:$U$90,2,)," ")&amp;IF(K196="","",""&amp;CHAR(10)&amp;IFERROR(VLOOKUP($K196,【選択肢】!$Q$3:$U$90,2,)," ")&amp;IF(L196="","",""&amp;CHAR(10)&amp;IFERROR(VLOOKUP($L196,【選択肢】!$Q$3:$U$90,2,)," "))))))))</f>
        <v/>
      </c>
      <c r="N196" s="1310" t="str">
        <f>IF(G196="","",(IFERROR(VLOOKUP($G196,【選択肢】!$Q$3:$U$90,4,)," ")&amp;IF(H196="","",","&amp;IFERROR(VLOOKUP($H196,【選択肢】!$Q$3:$U$90,4,)," ")&amp;IF(I196="","",","&amp;IFERROR(VLOOKUP($I196,【選択肢】!$Q$3:$U$90,4,)," ")&amp;IF(J196="","",","&amp;IFERROR(VLOOKUP($J196,【選択肢】!$Q$3:$U$90,4,)," ")&amp;IF(K196="","",","&amp;IFERROR(VLOOKUP($K196,【選択肢】!$Q$3:$U$90,4,)," ")&amp;IF(L196="","",","&amp;IFERROR(VLOOKUP($L196,【選択肢】!$Q$3:$U$90,4,)," "))))))))</f>
        <v/>
      </c>
      <c r="O196" s="1310" t="str">
        <f>IF(G196="","",(IFERROR(VLOOKUP($G196,【選択肢】!$Q$3:$U$90,5,)," ")&amp;IF(H196="","",""&amp;CHAR(10)&amp;IFERROR(VLOOKUP($H196,【選択肢】!$Q$3:$U$90,5,)," ")&amp;IF(I196="","",""&amp;CHAR(10)&amp;IFERROR(VLOOKUP($I196,【選択肢】!$Q$3:$U$90,5,)," ")&amp;IF(J196="","",""&amp;CHAR(10)&amp;IFERROR(VLOOKUP($J196,【選択肢】!$Q$3:$U$90,5,)," ")&amp;IF(K196="","",""&amp;CHAR(10)&amp;IFERROR(VLOOKUP($K196,【選択肢】!$Q$3:$U$90,5,)," ")&amp;IF(L196="","",""&amp;CHAR(10)&amp;IFERROR(VLOOKUP($L196,【選択肢】!$Q$3:$U$90,5,)," "))))))))</f>
        <v/>
      </c>
      <c r="P196" s="1311"/>
      <c r="Q196" s="1119"/>
      <c r="R196" s="1119"/>
      <c r="S196" s="167"/>
      <c r="T196" s="167"/>
      <c r="U196" s="167"/>
      <c r="V196" s="167"/>
      <c r="W196" s="167"/>
    </row>
    <row r="197" spans="2:23">
      <c r="B197" s="1115"/>
      <c r="C197" s="1116"/>
      <c r="D197" s="1117"/>
      <c r="E197" s="1117"/>
      <c r="F197" s="482">
        <f t="shared" si="5"/>
        <v>0</v>
      </c>
      <c r="G197" s="1118"/>
      <c r="H197" s="1118"/>
      <c r="I197" s="1118"/>
      <c r="J197" s="1118"/>
      <c r="K197" s="1118"/>
      <c r="L197" s="1118"/>
      <c r="M197" s="1310" t="str">
        <f>IF(G197="","",(IFERROR(VLOOKUP($G197,【選択肢】!$Q$3:$U$90,2,)," ")&amp;IF(H197="","",""&amp;CHAR(10)&amp;IFERROR(VLOOKUP($H197,【選択肢】!$Q$3:$U$90,2,)," ")&amp;IF(I197="","",""&amp;CHAR(10)&amp;IFERROR(VLOOKUP($I197,【選択肢】!$Q$3:$U$90,2,)," ")&amp;IF(J197="","",""&amp;CHAR(10)&amp;IFERROR(VLOOKUP($J197,【選択肢】!$Q$3:$U$90,2,)," ")&amp;IF(K197="","",""&amp;CHAR(10)&amp;IFERROR(VLOOKUP($K197,【選択肢】!$Q$3:$U$90,2,)," ")&amp;IF(L197="","",""&amp;CHAR(10)&amp;IFERROR(VLOOKUP($L197,【選択肢】!$Q$3:$U$90,2,)," "))))))))</f>
        <v/>
      </c>
      <c r="N197" s="1310" t="str">
        <f>IF(G197="","",(IFERROR(VLOOKUP($G197,【選択肢】!$Q$3:$U$90,4,)," ")&amp;IF(H197="","",","&amp;IFERROR(VLOOKUP($H197,【選択肢】!$Q$3:$U$90,4,)," ")&amp;IF(I197="","",","&amp;IFERROR(VLOOKUP($I197,【選択肢】!$Q$3:$U$90,4,)," ")&amp;IF(J197="","",","&amp;IFERROR(VLOOKUP($J197,【選択肢】!$Q$3:$U$90,4,)," ")&amp;IF(K197="","",","&amp;IFERROR(VLOOKUP($K197,【選択肢】!$Q$3:$U$90,4,)," ")&amp;IF(L197="","",","&amp;IFERROR(VLOOKUP($L197,【選択肢】!$Q$3:$U$90,4,)," "))))))))</f>
        <v/>
      </c>
      <c r="O197" s="1310" t="str">
        <f>IF(G197="","",(IFERROR(VLOOKUP($G197,【選択肢】!$Q$3:$U$90,5,)," ")&amp;IF(H197="","",""&amp;CHAR(10)&amp;IFERROR(VLOOKUP($H197,【選択肢】!$Q$3:$U$90,5,)," ")&amp;IF(I197="","",""&amp;CHAR(10)&amp;IFERROR(VLOOKUP($I197,【選択肢】!$Q$3:$U$90,5,)," ")&amp;IF(J197="","",""&amp;CHAR(10)&amp;IFERROR(VLOOKUP($J197,【選択肢】!$Q$3:$U$90,5,)," ")&amp;IF(K197="","",""&amp;CHAR(10)&amp;IFERROR(VLOOKUP($K197,【選択肢】!$Q$3:$U$90,5,)," ")&amp;IF(L197="","",""&amp;CHAR(10)&amp;IFERROR(VLOOKUP($L197,【選択肢】!$Q$3:$U$90,5,)," "))))))))</f>
        <v/>
      </c>
      <c r="P197" s="1311"/>
      <c r="Q197" s="1119"/>
      <c r="R197" s="1119"/>
      <c r="S197" s="167"/>
      <c r="T197" s="167"/>
      <c r="U197" s="167"/>
      <c r="V197" s="167"/>
      <c r="W197" s="167"/>
    </row>
    <row r="198" spans="2:23">
      <c r="B198" s="1115"/>
      <c r="C198" s="1116"/>
      <c r="D198" s="1117"/>
      <c r="E198" s="1117"/>
      <c r="F198" s="482">
        <f t="shared" si="5"/>
        <v>0</v>
      </c>
      <c r="G198" s="1118"/>
      <c r="H198" s="1118"/>
      <c r="I198" s="1118"/>
      <c r="J198" s="1118"/>
      <c r="K198" s="1118"/>
      <c r="L198" s="1118"/>
      <c r="M198" s="1310" t="str">
        <f>IF(G198="","",(IFERROR(VLOOKUP($G198,【選択肢】!$Q$3:$U$90,2,)," ")&amp;IF(H198="","",""&amp;CHAR(10)&amp;IFERROR(VLOOKUP($H198,【選択肢】!$Q$3:$U$90,2,)," ")&amp;IF(I198="","",""&amp;CHAR(10)&amp;IFERROR(VLOOKUP($I198,【選択肢】!$Q$3:$U$90,2,)," ")&amp;IF(J198="","",""&amp;CHAR(10)&amp;IFERROR(VLOOKUP($J198,【選択肢】!$Q$3:$U$90,2,)," ")&amp;IF(K198="","",""&amp;CHAR(10)&amp;IFERROR(VLOOKUP($K198,【選択肢】!$Q$3:$U$90,2,)," ")&amp;IF(L198="","",""&amp;CHAR(10)&amp;IFERROR(VLOOKUP($L198,【選択肢】!$Q$3:$U$90,2,)," "))))))))</f>
        <v/>
      </c>
      <c r="N198" s="1310" t="str">
        <f>IF(G198="","",(IFERROR(VLOOKUP($G198,【選択肢】!$Q$3:$U$90,4,)," ")&amp;IF(H198="","",","&amp;IFERROR(VLOOKUP($H198,【選択肢】!$Q$3:$U$90,4,)," ")&amp;IF(I198="","",","&amp;IFERROR(VLOOKUP($I198,【選択肢】!$Q$3:$U$90,4,)," ")&amp;IF(J198="","",","&amp;IFERROR(VLOOKUP($J198,【選択肢】!$Q$3:$U$90,4,)," ")&amp;IF(K198="","",","&amp;IFERROR(VLOOKUP($K198,【選択肢】!$Q$3:$U$90,4,)," ")&amp;IF(L198="","",","&amp;IFERROR(VLOOKUP($L198,【選択肢】!$Q$3:$U$90,4,)," "))))))))</f>
        <v/>
      </c>
      <c r="O198" s="1310" t="str">
        <f>IF(G198="","",(IFERROR(VLOOKUP($G198,【選択肢】!$Q$3:$U$90,5,)," ")&amp;IF(H198="","",""&amp;CHAR(10)&amp;IFERROR(VLOOKUP($H198,【選択肢】!$Q$3:$U$90,5,)," ")&amp;IF(I198="","",""&amp;CHAR(10)&amp;IFERROR(VLOOKUP($I198,【選択肢】!$Q$3:$U$90,5,)," ")&amp;IF(J198="","",""&amp;CHAR(10)&amp;IFERROR(VLOOKUP($J198,【選択肢】!$Q$3:$U$90,5,)," ")&amp;IF(K198="","",""&amp;CHAR(10)&amp;IFERROR(VLOOKUP($K198,【選択肢】!$Q$3:$U$90,5,)," ")&amp;IF(L198="","",""&amp;CHAR(10)&amp;IFERROR(VLOOKUP($L198,【選択肢】!$Q$3:$U$90,5,)," "))))))))</f>
        <v/>
      </c>
      <c r="P198" s="1311"/>
      <c r="Q198" s="1119"/>
      <c r="R198" s="1119"/>
      <c r="S198" s="167"/>
      <c r="T198" s="167"/>
      <c r="U198" s="167"/>
      <c r="V198" s="167"/>
      <c r="W198" s="167"/>
    </row>
    <row r="199" spans="2:23">
      <c r="B199" s="1115"/>
      <c r="C199" s="1116"/>
      <c r="D199" s="1117"/>
      <c r="E199" s="1117"/>
      <c r="F199" s="482">
        <f t="shared" si="5"/>
        <v>0</v>
      </c>
      <c r="G199" s="1118"/>
      <c r="H199" s="1118"/>
      <c r="I199" s="1118"/>
      <c r="J199" s="1118"/>
      <c r="K199" s="1118"/>
      <c r="L199" s="1118"/>
      <c r="M199" s="1310" t="str">
        <f>IF(G199="","",(IFERROR(VLOOKUP($G199,【選択肢】!$Q$3:$U$90,2,)," ")&amp;IF(H199="","",""&amp;CHAR(10)&amp;IFERROR(VLOOKUP($H199,【選択肢】!$Q$3:$U$90,2,)," ")&amp;IF(I199="","",""&amp;CHAR(10)&amp;IFERROR(VLOOKUP($I199,【選択肢】!$Q$3:$U$90,2,)," ")&amp;IF(J199="","",""&amp;CHAR(10)&amp;IFERROR(VLOOKUP($J199,【選択肢】!$Q$3:$U$90,2,)," ")&amp;IF(K199="","",""&amp;CHAR(10)&amp;IFERROR(VLOOKUP($K199,【選択肢】!$Q$3:$U$90,2,)," ")&amp;IF(L199="","",""&amp;CHAR(10)&amp;IFERROR(VLOOKUP($L199,【選択肢】!$Q$3:$U$90,2,)," "))))))))</f>
        <v/>
      </c>
      <c r="N199" s="1310" t="str">
        <f>IF(G199="","",(IFERROR(VLOOKUP($G199,【選択肢】!$Q$3:$U$90,4,)," ")&amp;IF(H199="","",","&amp;IFERROR(VLOOKUP($H199,【選択肢】!$Q$3:$U$90,4,)," ")&amp;IF(I199="","",","&amp;IFERROR(VLOOKUP($I199,【選択肢】!$Q$3:$U$90,4,)," ")&amp;IF(J199="","",","&amp;IFERROR(VLOOKUP($J199,【選択肢】!$Q$3:$U$90,4,)," ")&amp;IF(K199="","",","&amp;IFERROR(VLOOKUP($K199,【選択肢】!$Q$3:$U$90,4,)," ")&amp;IF(L199="","",","&amp;IFERROR(VLOOKUP($L199,【選択肢】!$Q$3:$U$90,4,)," "))))))))</f>
        <v/>
      </c>
      <c r="O199" s="1310" t="str">
        <f>IF(G199="","",(IFERROR(VLOOKUP($G199,【選択肢】!$Q$3:$U$90,5,)," ")&amp;IF(H199="","",""&amp;CHAR(10)&amp;IFERROR(VLOOKUP($H199,【選択肢】!$Q$3:$U$90,5,)," ")&amp;IF(I199="","",""&amp;CHAR(10)&amp;IFERROR(VLOOKUP($I199,【選択肢】!$Q$3:$U$90,5,)," ")&amp;IF(J199="","",""&amp;CHAR(10)&amp;IFERROR(VLOOKUP($J199,【選択肢】!$Q$3:$U$90,5,)," ")&amp;IF(K199="","",""&amp;CHAR(10)&amp;IFERROR(VLOOKUP($K199,【選択肢】!$Q$3:$U$90,5,)," ")&amp;IF(L199="","",""&amp;CHAR(10)&amp;IFERROR(VLOOKUP($L199,【選択肢】!$Q$3:$U$90,5,)," "))))))))</f>
        <v/>
      </c>
      <c r="P199" s="1311"/>
      <c r="Q199" s="1119"/>
      <c r="R199" s="1119"/>
      <c r="S199" s="167"/>
      <c r="T199" s="167"/>
      <c r="U199" s="167"/>
      <c r="V199" s="167"/>
      <c r="W199" s="167"/>
    </row>
    <row r="200" spans="2:23" ht="26.25" customHeight="1">
      <c r="B200" s="640"/>
      <c r="C200" s="1114"/>
      <c r="D200" s="1113"/>
      <c r="E200" s="171"/>
      <c r="F200" s="170" t="s">
        <v>169</v>
      </c>
      <c r="G200" s="169"/>
      <c r="H200" s="169"/>
      <c r="I200" s="169"/>
      <c r="J200" s="169"/>
      <c r="K200" s="169"/>
      <c r="L200" s="169"/>
      <c r="M200" s="168"/>
      <c r="N200" s="168"/>
      <c r="O200" s="168"/>
      <c r="P200" s="578"/>
      <c r="Q200" s="579"/>
      <c r="R200" s="579"/>
      <c r="S200" s="167"/>
      <c r="T200" s="167"/>
      <c r="U200" s="167"/>
      <c r="V200" s="167"/>
      <c r="W200" s="167"/>
    </row>
    <row r="201" spans="2:23" ht="18" customHeight="1">
      <c r="B201" s="166"/>
      <c r="C201" s="166"/>
      <c r="D201" s="165"/>
      <c r="E201" s="165"/>
      <c r="F201" s="164"/>
      <c r="G201" s="594"/>
      <c r="H201" s="594"/>
      <c r="I201" s="594"/>
      <c r="J201" s="594"/>
      <c r="K201" s="594"/>
      <c r="L201" s="594"/>
      <c r="M201" s="163"/>
      <c r="N201" s="162"/>
      <c r="O201" s="161"/>
      <c r="P201" s="158"/>
    </row>
    <row r="202" spans="2:23" ht="33" customHeight="1">
      <c r="B202" s="2228" t="s">
        <v>6850</v>
      </c>
      <c r="C202" s="2229"/>
      <c r="D202" s="483" t="s">
        <v>189</v>
      </c>
      <c r="E202" s="484" t="s">
        <v>193</v>
      </c>
      <c r="F202" s="485" t="s">
        <v>70</v>
      </c>
      <c r="G202" s="594"/>
      <c r="H202" s="594"/>
      <c r="I202" s="594"/>
      <c r="J202" s="594"/>
      <c r="K202" s="594"/>
      <c r="L202" s="594"/>
      <c r="M202" s="163"/>
      <c r="N202" s="162"/>
      <c r="O202" s="161"/>
      <c r="P202" s="158"/>
    </row>
    <row r="203" spans="2:23" ht="30.6" customHeight="1">
      <c r="B203" s="2224" t="s">
        <v>4654</v>
      </c>
      <c r="C203" s="2224"/>
      <c r="D203" s="691">
        <f>MAX(D9:D200)</f>
        <v>0</v>
      </c>
      <c r="E203" s="691">
        <f>MAX(E9:E200)</f>
        <v>0</v>
      </c>
      <c r="F203" s="692">
        <f>SUM(D203+E203)</f>
        <v>0</v>
      </c>
      <c r="G203" s="693"/>
      <c r="H203" s="693"/>
      <c r="I203" s="693"/>
      <c r="J203" s="160"/>
      <c r="K203" s="160"/>
      <c r="L203" s="160"/>
      <c r="M203" s="159"/>
      <c r="N203" s="158"/>
      <c r="O203" s="2226"/>
      <c r="P203" s="2223"/>
    </row>
    <row r="204" spans="2:23" ht="30.95" customHeight="1">
      <c r="B204" s="2224" t="s">
        <v>6849</v>
      </c>
      <c r="C204" s="2224"/>
      <c r="D204" s="691">
        <f>SUM(D9:D200)</f>
        <v>0</v>
      </c>
      <c r="E204" s="691">
        <f>SUM(E9:E200)</f>
        <v>0</v>
      </c>
      <c r="F204" s="692">
        <f>SUM(D204+E204)</f>
        <v>0</v>
      </c>
      <c r="G204" s="693"/>
      <c r="H204" s="693"/>
      <c r="I204" s="693"/>
      <c r="J204" s="160"/>
      <c r="K204" s="160"/>
      <c r="L204" s="160"/>
      <c r="M204" s="159"/>
      <c r="O204" s="2226"/>
      <c r="P204" s="2223"/>
    </row>
    <row r="205" spans="2:23" ht="18" customHeight="1">
      <c r="B205" s="486"/>
      <c r="C205" s="486"/>
      <c r="D205" s="481"/>
      <c r="E205" s="481"/>
      <c r="F205" s="160"/>
      <c r="G205" s="160"/>
      <c r="H205" s="160"/>
      <c r="I205" s="160"/>
      <c r="J205" s="160"/>
      <c r="K205" s="160"/>
      <c r="L205" s="160"/>
      <c r="M205" s="159"/>
      <c r="N205" s="158"/>
      <c r="O205" s="2226"/>
      <c r="P205" s="2223"/>
    </row>
    <row r="206" spans="2:23" ht="18" customHeight="1">
      <c r="B206" s="2225"/>
      <c r="C206" s="593"/>
      <c r="D206" s="481"/>
      <c r="E206" s="481"/>
      <c r="F206" s="160"/>
      <c r="G206" s="160"/>
      <c r="H206" s="160"/>
      <c r="I206" s="160"/>
      <c r="J206" s="160"/>
      <c r="K206" s="160"/>
      <c r="L206" s="160"/>
      <c r="M206" s="159"/>
      <c r="N206" s="158"/>
      <c r="O206" s="2226"/>
      <c r="P206" s="2223"/>
    </row>
    <row r="207" spans="2:23" ht="18" customHeight="1">
      <c r="B207" s="2225"/>
      <c r="C207" s="593"/>
      <c r="D207" s="481"/>
      <c r="E207" s="481"/>
      <c r="F207" s="160"/>
      <c r="G207" s="160"/>
      <c r="H207" s="160"/>
      <c r="I207" s="160"/>
      <c r="J207" s="160"/>
      <c r="K207" s="160"/>
      <c r="L207" s="160"/>
      <c r="M207" s="159"/>
      <c r="O207" s="2226"/>
      <c r="P207" s="2223"/>
    </row>
    <row r="208" spans="2:23" ht="18" customHeight="1">
      <c r="B208" s="2225"/>
      <c r="C208" s="593"/>
      <c r="D208" s="481"/>
      <c r="E208" s="481"/>
      <c r="F208" s="160"/>
      <c r="G208" s="160"/>
      <c r="H208" s="160"/>
      <c r="I208" s="160"/>
      <c r="J208" s="160"/>
      <c r="K208" s="160"/>
      <c r="L208" s="160"/>
      <c r="M208" s="159"/>
      <c r="N208" s="158"/>
      <c r="O208" s="2226"/>
      <c r="P208" s="2223"/>
    </row>
    <row r="209" spans="2:16" ht="18" customHeight="1">
      <c r="B209" s="2225"/>
      <c r="C209" s="593"/>
      <c r="D209" s="481"/>
      <c r="E209" s="481"/>
      <c r="F209" s="160"/>
      <c r="G209" s="160"/>
      <c r="H209" s="160"/>
      <c r="I209" s="160"/>
      <c r="J209" s="160"/>
      <c r="K209" s="160"/>
      <c r="L209" s="160"/>
      <c r="M209" s="159"/>
      <c r="N209" s="158"/>
      <c r="O209" s="2226"/>
      <c r="P209" s="2223"/>
    </row>
    <row r="210" spans="2:16" ht="18" customHeight="1">
      <c r="B210" s="2225"/>
      <c r="C210" s="593"/>
      <c r="D210" s="481"/>
      <c r="E210" s="481"/>
      <c r="F210" s="160"/>
      <c r="G210" s="160"/>
      <c r="H210" s="160"/>
      <c r="I210" s="160"/>
      <c r="J210" s="160"/>
      <c r="K210" s="160"/>
      <c r="L210" s="160"/>
      <c r="M210" s="160"/>
      <c r="O210" s="2226"/>
      <c r="P210" s="2223"/>
    </row>
    <row r="211" spans="2:16" ht="18" customHeight="1">
      <c r="B211" s="2225"/>
      <c r="C211" s="593"/>
      <c r="D211" s="481"/>
      <c r="E211" s="481"/>
      <c r="F211" s="160"/>
      <c r="G211" s="160"/>
      <c r="H211" s="160"/>
      <c r="I211" s="160"/>
      <c r="J211" s="160"/>
      <c r="K211" s="160"/>
      <c r="L211" s="160"/>
      <c r="M211" s="159"/>
      <c r="N211" s="158"/>
      <c r="O211" s="2226"/>
      <c r="P211" s="2223"/>
    </row>
    <row r="212" spans="2:16" ht="18" customHeight="1">
      <c r="B212" s="2225"/>
      <c r="C212" s="593"/>
      <c r="D212" s="481"/>
      <c r="E212" s="481"/>
      <c r="F212" s="160"/>
      <c r="G212" s="160"/>
      <c r="H212" s="160"/>
      <c r="I212" s="160"/>
      <c r="J212" s="160"/>
      <c r="K212" s="160"/>
      <c r="L212" s="160"/>
      <c r="M212" s="159"/>
      <c r="N212" s="158"/>
      <c r="O212" s="2226"/>
      <c r="P212" s="2223"/>
    </row>
    <row r="213" spans="2:16" ht="18" customHeight="1">
      <c r="B213" s="2225"/>
      <c r="C213" s="593"/>
      <c r="D213" s="481"/>
      <c r="E213" s="481"/>
      <c r="F213" s="160"/>
      <c r="G213" s="160"/>
      <c r="H213" s="160"/>
      <c r="I213" s="160"/>
      <c r="J213" s="160"/>
      <c r="K213" s="160"/>
      <c r="L213" s="160"/>
      <c r="M213" s="159"/>
      <c r="O213" s="2226"/>
      <c r="P213" s="2223"/>
    </row>
    <row r="214" spans="2:16" ht="18" customHeight="1">
      <c r="B214" s="2225"/>
      <c r="C214" s="593"/>
      <c r="D214" s="481"/>
      <c r="E214" s="481"/>
      <c r="F214" s="160"/>
      <c r="G214" s="160"/>
      <c r="H214" s="160"/>
      <c r="I214" s="160"/>
      <c r="J214" s="160"/>
      <c r="K214" s="160"/>
      <c r="L214" s="160"/>
      <c r="M214" s="159"/>
      <c r="N214" s="158"/>
      <c r="O214" s="2226"/>
      <c r="P214" s="2223"/>
    </row>
    <row r="215" spans="2:16" ht="18" customHeight="1">
      <c r="B215" s="2225"/>
      <c r="C215" s="593"/>
      <c r="D215" s="481"/>
      <c r="E215" s="481"/>
      <c r="F215" s="160"/>
      <c r="G215" s="160"/>
      <c r="H215" s="160"/>
      <c r="I215" s="160"/>
      <c r="J215" s="160"/>
      <c r="K215" s="160"/>
      <c r="L215" s="160"/>
      <c r="M215" s="159"/>
      <c r="N215" s="158"/>
      <c r="O215" s="2226"/>
      <c r="P215" s="2223"/>
    </row>
    <row r="216" spans="2:16" ht="18" customHeight="1">
      <c r="B216" s="2225"/>
      <c r="C216" s="593"/>
      <c r="D216" s="481"/>
      <c r="E216" s="481"/>
      <c r="F216" s="160"/>
      <c r="G216" s="160"/>
      <c r="H216" s="160"/>
      <c r="I216" s="160"/>
      <c r="J216" s="160"/>
      <c r="K216" s="160"/>
      <c r="L216" s="160"/>
      <c r="M216" s="159"/>
      <c r="O216" s="2226"/>
      <c r="P216" s="2223"/>
    </row>
    <row r="217" spans="2:16" ht="18" customHeight="1">
      <c r="B217" s="2225"/>
      <c r="C217" s="593"/>
      <c r="D217" s="481"/>
      <c r="E217" s="481"/>
      <c r="F217" s="160"/>
      <c r="G217" s="160"/>
      <c r="H217" s="160"/>
      <c r="I217" s="160"/>
      <c r="J217" s="160"/>
      <c r="K217" s="160"/>
      <c r="L217" s="160"/>
      <c r="M217" s="159"/>
      <c r="N217" s="158"/>
      <c r="O217" s="2226"/>
      <c r="P217" s="2223"/>
    </row>
    <row r="218" spans="2:16" ht="18" customHeight="1">
      <c r="B218" s="2225"/>
      <c r="C218" s="593"/>
      <c r="D218" s="481"/>
      <c r="E218" s="481"/>
      <c r="F218" s="160"/>
      <c r="G218" s="160"/>
      <c r="H218" s="160"/>
      <c r="I218" s="160"/>
      <c r="J218" s="160"/>
      <c r="K218" s="160"/>
      <c r="L218" s="160"/>
      <c r="M218" s="159"/>
      <c r="N218" s="158"/>
      <c r="O218" s="2226"/>
      <c r="P218" s="2223"/>
    </row>
    <row r="219" spans="2:16" ht="18" customHeight="1">
      <c r="B219" s="2225"/>
      <c r="C219" s="593"/>
      <c r="D219" s="481"/>
      <c r="E219" s="481"/>
      <c r="F219" s="160"/>
      <c r="G219" s="160"/>
      <c r="H219" s="160"/>
      <c r="I219" s="160"/>
      <c r="J219" s="160"/>
      <c r="K219" s="160"/>
      <c r="L219" s="160"/>
      <c r="M219" s="159"/>
      <c r="O219" s="2226"/>
      <c r="P219" s="2223"/>
    </row>
    <row r="220" spans="2:16" ht="18" customHeight="1">
      <c r="B220" s="2225"/>
      <c r="C220" s="593"/>
      <c r="D220" s="481"/>
      <c r="E220" s="481"/>
      <c r="F220" s="160"/>
      <c r="G220" s="160"/>
      <c r="H220" s="160"/>
      <c r="I220" s="160"/>
      <c r="J220" s="160"/>
      <c r="K220" s="160"/>
      <c r="L220" s="160"/>
      <c r="M220" s="159"/>
      <c r="N220" s="158"/>
      <c r="O220" s="2226"/>
      <c r="P220" s="2223"/>
    </row>
    <row r="221" spans="2:16" ht="18" customHeight="1">
      <c r="B221" s="2225"/>
      <c r="C221" s="593"/>
      <c r="D221" s="481"/>
      <c r="E221" s="481"/>
      <c r="F221" s="160"/>
      <c r="G221" s="160"/>
      <c r="H221" s="160"/>
      <c r="I221" s="160"/>
      <c r="J221" s="160"/>
      <c r="K221" s="160"/>
      <c r="L221" s="160"/>
      <c r="M221" s="159"/>
      <c r="N221" s="158"/>
      <c r="O221" s="2226"/>
      <c r="P221" s="2223"/>
    </row>
    <row r="222" spans="2:16" ht="18" customHeight="1">
      <c r="B222" s="2225"/>
      <c r="C222" s="593"/>
      <c r="D222" s="481"/>
      <c r="E222" s="481"/>
      <c r="F222" s="160"/>
      <c r="G222" s="160"/>
      <c r="H222" s="160"/>
      <c r="I222" s="160"/>
      <c r="J222" s="160"/>
      <c r="K222" s="160"/>
      <c r="L222" s="160"/>
      <c r="M222" s="159"/>
      <c r="O222" s="2226"/>
      <c r="P222" s="2223"/>
    </row>
    <row r="223" spans="2:16" ht="18" customHeight="1">
      <c r="B223" s="2225"/>
      <c r="C223" s="593"/>
      <c r="D223" s="481"/>
      <c r="E223" s="481"/>
      <c r="F223" s="160"/>
      <c r="G223" s="160"/>
      <c r="H223" s="160"/>
      <c r="I223" s="160"/>
      <c r="J223" s="160"/>
      <c r="K223" s="160"/>
      <c r="L223" s="160"/>
      <c r="M223" s="159"/>
      <c r="N223" s="158"/>
      <c r="O223" s="2226"/>
      <c r="P223" s="2223"/>
    </row>
    <row r="224" spans="2:16" ht="18" customHeight="1">
      <c r="B224" s="2225"/>
      <c r="C224" s="593"/>
      <c r="D224" s="481"/>
      <c r="E224" s="481"/>
      <c r="F224" s="160"/>
      <c r="G224" s="160"/>
      <c r="H224" s="160"/>
      <c r="I224" s="160"/>
      <c r="J224" s="160"/>
      <c r="K224" s="160"/>
      <c r="L224" s="160"/>
      <c r="M224" s="159"/>
      <c r="N224" s="158"/>
      <c r="O224" s="2226"/>
      <c r="P224" s="2223"/>
    </row>
    <row r="225" spans="2:16" ht="18" customHeight="1">
      <c r="B225" s="2225"/>
      <c r="C225" s="593"/>
      <c r="D225" s="481"/>
      <c r="E225" s="481"/>
      <c r="F225" s="160"/>
      <c r="G225" s="160"/>
      <c r="H225" s="160"/>
      <c r="I225" s="160"/>
      <c r="J225" s="160"/>
      <c r="K225" s="160"/>
      <c r="L225" s="160"/>
      <c r="M225" s="159"/>
      <c r="O225" s="2226"/>
      <c r="P225" s="2223"/>
    </row>
    <row r="226" spans="2:16" ht="18" customHeight="1">
      <c r="B226" s="2225"/>
      <c r="C226" s="593"/>
      <c r="D226" s="481"/>
      <c r="E226" s="481"/>
      <c r="F226" s="160"/>
      <c r="G226" s="160"/>
      <c r="H226" s="160"/>
      <c r="I226" s="160"/>
      <c r="J226" s="160"/>
      <c r="K226" s="160"/>
      <c r="L226" s="160"/>
      <c r="M226" s="159"/>
      <c r="N226" s="158"/>
      <c r="O226" s="2226"/>
      <c r="P226" s="2223"/>
    </row>
    <row r="227" spans="2:16" ht="18" customHeight="1">
      <c r="B227" s="2225"/>
      <c r="C227" s="593"/>
      <c r="D227" s="481"/>
      <c r="E227" s="481"/>
      <c r="F227" s="160"/>
      <c r="G227" s="160"/>
      <c r="H227" s="160"/>
      <c r="I227" s="160"/>
      <c r="J227" s="160"/>
      <c r="K227" s="160"/>
      <c r="L227" s="160"/>
      <c r="M227" s="159"/>
      <c r="N227" s="158"/>
      <c r="O227" s="2226"/>
      <c r="P227" s="2223"/>
    </row>
    <row r="228" spans="2:16" ht="18" customHeight="1">
      <c r="B228" s="2225"/>
      <c r="C228" s="593"/>
      <c r="D228" s="481"/>
      <c r="E228" s="481"/>
      <c r="F228" s="160"/>
      <c r="G228" s="160"/>
      <c r="H228" s="160"/>
      <c r="I228" s="160"/>
      <c r="J228" s="160"/>
      <c r="K228" s="160"/>
      <c r="L228" s="160"/>
      <c r="M228" s="159"/>
      <c r="O228" s="2226"/>
      <c r="P228" s="2223"/>
    </row>
    <row r="229" spans="2:16" ht="18" customHeight="1">
      <c r="B229" s="2225"/>
      <c r="C229" s="593"/>
      <c r="D229" s="481"/>
      <c r="E229" s="481"/>
      <c r="F229" s="160"/>
      <c r="G229" s="160"/>
      <c r="H229" s="160"/>
      <c r="I229" s="160"/>
      <c r="J229" s="160"/>
      <c r="K229" s="160"/>
      <c r="L229" s="160"/>
      <c r="M229" s="159"/>
      <c r="N229" s="158"/>
      <c r="O229" s="2226"/>
      <c r="P229" s="2223"/>
    </row>
    <row r="230" spans="2:16" ht="18" customHeight="1">
      <c r="B230" s="2225"/>
      <c r="C230" s="593"/>
      <c r="D230" s="481"/>
      <c r="E230" s="481"/>
      <c r="F230" s="160"/>
      <c r="G230" s="160"/>
      <c r="H230" s="160"/>
      <c r="I230" s="160"/>
      <c r="J230" s="160"/>
      <c r="K230" s="160"/>
      <c r="L230" s="160"/>
      <c r="M230" s="159"/>
      <c r="N230" s="158"/>
      <c r="O230" s="2226"/>
      <c r="P230" s="2223"/>
    </row>
    <row r="231" spans="2:16" ht="18" customHeight="1">
      <c r="B231" s="2225"/>
      <c r="C231" s="593"/>
      <c r="D231" s="481"/>
      <c r="E231" s="481"/>
      <c r="F231" s="160"/>
      <c r="G231" s="160"/>
      <c r="H231" s="160"/>
      <c r="I231" s="160"/>
      <c r="J231" s="160"/>
      <c r="K231" s="160"/>
      <c r="L231" s="160"/>
      <c r="M231" s="159"/>
      <c r="O231" s="2226"/>
      <c r="P231" s="2223"/>
    </row>
    <row r="232" spans="2:16" ht="18" customHeight="1">
      <c r="B232" s="2225"/>
      <c r="C232" s="593"/>
      <c r="D232" s="481"/>
      <c r="E232" s="481"/>
      <c r="F232" s="160"/>
      <c r="G232" s="160"/>
      <c r="H232" s="160"/>
      <c r="I232" s="160"/>
      <c r="J232" s="160"/>
      <c r="K232" s="160"/>
      <c r="L232" s="160"/>
      <c r="M232" s="159"/>
      <c r="N232" s="158"/>
      <c r="O232" s="2226"/>
      <c r="P232" s="2223"/>
    </row>
    <row r="233" spans="2:16" ht="18" customHeight="1">
      <c r="B233" s="2225"/>
      <c r="C233" s="593"/>
      <c r="D233" s="481"/>
      <c r="E233" s="481"/>
      <c r="F233" s="160"/>
      <c r="G233" s="160"/>
      <c r="H233" s="160"/>
      <c r="I233" s="160"/>
      <c r="J233" s="160"/>
      <c r="K233" s="160"/>
      <c r="L233" s="160"/>
      <c r="M233" s="159"/>
      <c r="N233" s="158"/>
      <c r="O233" s="2226"/>
      <c r="P233" s="2223"/>
    </row>
    <row r="234" spans="2:16" ht="18" customHeight="1">
      <c r="B234" s="2225"/>
      <c r="C234" s="593"/>
      <c r="D234" s="481"/>
      <c r="E234" s="481"/>
      <c r="F234" s="160"/>
      <c r="G234" s="160"/>
      <c r="H234" s="160"/>
      <c r="I234" s="160"/>
      <c r="J234" s="160"/>
      <c r="K234" s="160"/>
      <c r="L234" s="160"/>
      <c r="M234" s="159"/>
      <c r="O234" s="2226"/>
      <c r="P234" s="2223"/>
    </row>
    <row r="235" spans="2:16" ht="18" customHeight="1">
      <c r="B235" s="2225"/>
      <c r="C235" s="593"/>
      <c r="D235" s="481"/>
      <c r="E235" s="481"/>
      <c r="F235" s="160"/>
      <c r="G235" s="160"/>
      <c r="H235" s="160"/>
      <c r="I235" s="160"/>
      <c r="J235" s="160"/>
      <c r="K235" s="160"/>
      <c r="L235" s="160"/>
      <c r="M235" s="159"/>
      <c r="N235" s="158"/>
      <c r="O235" s="2226"/>
      <c r="P235" s="2223"/>
    </row>
    <row r="236" spans="2:16" ht="18" customHeight="1">
      <c r="B236" s="2225"/>
      <c r="C236" s="593"/>
      <c r="D236" s="481"/>
      <c r="E236" s="481"/>
      <c r="F236" s="160"/>
      <c r="G236" s="160"/>
      <c r="H236" s="160"/>
      <c r="I236" s="160"/>
      <c r="J236" s="160"/>
      <c r="K236" s="160"/>
      <c r="L236" s="160"/>
      <c r="M236" s="159"/>
      <c r="N236" s="158"/>
      <c r="O236" s="2226"/>
      <c r="P236" s="2223"/>
    </row>
    <row r="237" spans="2:16" ht="18" customHeight="1">
      <c r="B237" s="2225"/>
      <c r="C237" s="593"/>
      <c r="D237" s="481"/>
      <c r="E237" s="481"/>
      <c r="F237" s="160"/>
      <c r="G237" s="160"/>
      <c r="H237" s="160"/>
      <c r="I237" s="160"/>
      <c r="J237" s="160"/>
      <c r="K237" s="160"/>
      <c r="L237" s="160"/>
      <c r="M237" s="159"/>
      <c r="O237" s="2226"/>
      <c r="P237" s="2223"/>
    </row>
    <row r="238" spans="2:16" ht="18" customHeight="1">
      <c r="B238" s="2225"/>
      <c r="C238" s="593"/>
      <c r="D238" s="481"/>
      <c r="E238" s="481"/>
      <c r="F238" s="160"/>
      <c r="G238" s="160"/>
      <c r="H238" s="160"/>
      <c r="I238" s="160"/>
      <c r="J238" s="160"/>
      <c r="K238" s="160"/>
      <c r="L238" s="160"/>
      <c r="M238" s="159"/>
      <c r="N238" s="158"/>
      <c r="O238" s="2226"/>
      <c r="P238" s="2223"/>
    </row>
    <row r="239" spans="2:16" ht="18" customHeight="1">
      <c r="B239" s="2225"/>
      <c r="C239" s="593"/>
      <c r="D239" s="481"/>
      <c r="E239" s="481"/>
      <c r="F239" s="160"/>
      <c r="G239" s="160"/>
      <c r="H239" s="160"/>
      <c r="I239" s="160"/>
      <c r="J239" s="160"/>
      <c r="K239" s="160"/>
      <c r="L239" s="160"/>
      <c r="M239" s="159"/>
      <c r="N239" s="158"/>
      <c r="O239" s="2226"/>
      <c r="P239" s="2223"/>
    </row>
    <row r="240" spans="2:16" ht="18" customHeight="1">
      <c r="B240" s="2225"/>
      <c r="C240" s="593"/>
      <c r="D240" s="481"/>
      <c r="E240" s="481"/>
      <c r="F240" s="160"/>
      <c r="G240" s="160"/>
      <c r="H240" s="160"/>
      <c r="I240" s="160"/>
      <c r="J240" s="160"/>
      <c r="K240" s="160"/>
      <c r="L240" s="160"/>
      <c r="M240" s="159"/>
      <c r="O240" s="2226"/>
      <c r="P240" s="2223"/>
    </row>
    <row r="241" spans="2:16" ht="18" customHeight="1">
      <c r="B241" s="2225"/>
      <c r="C241" s="593"/>
      <c r="D241" s="481"/>
      <c r="E241" s="481"/>
      <c r="F241" s="160"/>
      <c r="G241" s="160"/>
      <c r="H241" s="160"/>
      <c r="I241" s="160"/>
      <c r="J241" s="160"/>
      <c r="K241" s="160"/>
      <c r="L241" s="160"/>
      <c r="M241" s="159"/>
      <c r="N241" s="158"/>
      <c r="O241" s="2226"/>
      <c r="P241" s="2223"/>
    </row>
  </sheetData>
  <sheetProtection selectLockedCells="1"/>
  <sortState xmlns:xlrd2="http://schemas.microsoft.com/office/spreadsheetml/2017/richdata2" ref="B9:S199">
    <sortCondition ref="B9"/>
  </sortState>
  <mergeCells count="60">
    <mergeCell ref="G2:M2"/>
    <mergeCell ref="B202:C202"/>
    <mergeCell ref="B230:B232"/>
    <mergeCell ref="O230:O232"/>
    <mergeCell ref="P230:P232"/>
    <mergeCell ref="B224:B226"/>
    <mergeCell ref="O224:O226"/>
    <mergeCell ref="P224:P226"/>
    <mergeCell ref="B227:B229"/>
    <mergeCell ref="O227:O229"/>
    <mergeCell ref="P227:P229"/>
    <mergeCell ref="B218:B220"/>
    <mergeCell ref="O218:O220"/>
    <mergeCell ref="P218:P220"/>
    <mergeCell ref="B221:B223"/>
    <mergeCell ref="O221:O223"/>
    <mergeCell ref="B239:B241"/>
    <mergeCell ref="O239:O241"/>
    <mergeCell ref="P239:P241"/>
    <mergeCell ref="B233:B235"/>
    <mergeCell ref="O233:O235"/>
    <mergeCell ref="P233:P235"/>
    <mergeCell ref="B236:B238"/>
    <mergeCell ref="O236:O238"/>
    <mergeCell ref="P236:P238"/>
    <mergeCell ref="P221:P223"/>
    <mergeCell ref="B212:B214"/>
    <mergeCell ref="O212:O214"/>
    <mergeCell ref="P212:P214"/>
    <mergeCell ref="B215:B217"/>
    <mergeCell ref="O215:O217"/>
    <mergeCell ref="P215:P217"/>
    <mergeCell ref="P203:P205"/>
    <mergeCell ref="B204:C204"/>
    <mergeCell ref="B209:B211"/>
    <mergeCell ref="O209:O211"/>
    <mergeCell ref="P209:P211"/>
    <mergeCell ref="B206:B208"/>
    <mergeCell ref="O206:O208"/>
    <mergeCell ref="P206:P208"/>
    <mergeCell ref="B203:C203"/>
    <mergeCell ref="O203:O205"/>
    <mergeCell ref="Q6:R6"/>
    <mergeCell ref="B7:B8"/>
    <mergeCell ref="D7:D8"/>
    <mergeCell ref="E7:E8"/>
    <mergeCell ref="F7:F8"/>
    <mergeCell ref="M7:M8"/>
    <mergeCell ref="N7:N8"/>
    <mergeCell ref="O7:O8"/>
    <mergeCell ref="Q7:Q8"/>
    <mergeCell ref="R7:R8"/>
    <mergeCell ref="C7:C8"/>
    <mergeCell ref="G3:O3"/>
    <mergeCell ref="B5:P5"/>
    <mergeCell ref="B6:C6"/>
    <mergeCell ref="D6:F6"/>
    <mergeCell ref="G6:L8"/>
    <mergeCell ref="M6:O6"/>
    <mergeCell ref="P6:P8"/>
  </mergeCells>
  <phoneticPr fontId="5"/>
  <dataValidations count="3">
    <dataValidation imeMode="off" allowBlank="1" showInputMessage="1" showErrorMessage="1" sqref="F200:F201 D201:E204 G200:L202 B200:B202 C200:C201" xr:uid="{2903CF3A-9F00-4A2A-90D8-AFFDC163EEF4}"/>
    <dataValidation imeMode="disabled" allowBlank="1" showInputMessage="1" showErrorMessage="1" sqref="D203:E204 F9:F199" xr:uid="{4C7E9E41-EE66-4D51-9D36-1E306B0C1A7D}"/>
    <dataValidation type="list" allowBlank="1" showInputMessage="1" showErrorMessage="1" sqref="Q9:R199" xr:uid="{EEF60EF0-4299-4EE7-BDA2-B30956D462F3}">
      <formula1>B.○か空白</formula1>
    </dataValidation>
  </dataValidations>
  <printOptions horizontalCentered="1"/>
  <pageMargins left="0.59055118110236227" right="0.31496062992125984" top="0.74803149606299213" bottom="0.74803149606299213" header="0.31496062992125984" footer="0.31496062992125984"/>
  <pageSetup paperSize="9" scale="70" fitToHeight="0" orientation="portrait" r:id="rId1"/>
  <drawing r:id="rId2"/>
  <extLst>
    <ext xmlns:x14="http://schemas.microsoft.com/office/spreadsheetml/2009/9/main" uri="{CCE6A557-97BC-4b89-ADB6-D9C93CAAB3DF}">
      <x14:dataValidations xmlns:xm="http://schemas.microsoft.com/office/excel/2006/main" count="2">
        <x14:dataValidation type="list" errorStyle="warning" imeMode="off" allowBlank="1" showInputMessage="1" showErrorMessage="1" xr:uid="{693FE295-229E-4C14-9C94-2C6F1B4DF9FD}">
          <x14:formula1>
            <xm:f>【選択肢】!$H$18:$H$41</xm:f>
          </x14:formula1>
          <xm:sqref>C9:C199</xm:sqref>
        </x14:dataValidation>
        <x14:dataValidation type="list" imeMode="disabled" allowBlank="1" showInputMessage="1" showErrorMessage="1" xr:uid="{90491E67-C767-4190-A956-5ACE574B12E4}">
          <x14:formula1>
            <xm:f>【選択肢】!$Q$105:$Q$245</xm:f>
          </x14:formula1>
          <xm:sqref>G9:L199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571DD-34C6-4BA2-8FA4-D5002DE79149}">
  <sheetPr codeName="Sheet26">
    <tabColor theme="7"/>
  </sheetPr>
  <dimension ref="A1:R77"/>
  <sheetViews>
    <sheetView showGridLines="0" view="pageBreakPreview" zoomScale="74" zoomScaleNormal="100" workbookViewId="0"/>
  </sheetViews>
  <sheetFormatPr defaultRowHeight="13.5"/>
  <cols>
    <col min="1" max="1" width="10.625" bestFit="1" customWidth="1"/>
  </cols>
  <sheetData>
    <row r="1" spans="1:1" ht="19.5">
      <c r="A1" s="1217" t="s">
        <v>6824</v>
      </c>
    </row>
    <row r="2" spans="1:1" ht="4.5" customHeight="1">
      <c r="A2" s="1193"/>
    </row>
    <row r="3" spans="1:1" ht="16.5">
      <c r="A3" s="41" t="s">
        <v>6836</v>
      </c>
    </row>
    <row r="4" spans="1:1" ht="16.5">
      <c r="A4" s="41" t="s">
        <v>6837</v>
      </c>
    </row>
    <row r="5" spans="1:1" ht="16.5">
      <c r="A5" s="41" t="s">
        <v>6838</v>
      </c>
    </row>
    <row r="18" spans="1:18" ht="16.5" customHeight="1">
      <c r="A18" s="1391" t="s">
        <v>6840</v>
      </c>
      <c r="B18" s="1391"/>
      <c r="C18" s="1391"/>
      <c r="D18" s="1391"/>
      <c r="E18" s="1391"/>
      <c r="F18" s="1391"/>
      <c r="G18" s="1391"/>
      <c r="H18" s="1391"/>
      <c r="I18" s="1391"/>
      <c r="J18" s="1391"/>
      <c r="K18" s="1391"/>
      <c r="L18" s="1391"/>
    </row>
    <row r="19" spans="1:18" ht="16.5" customHeight="1">
      <c r="A19" s="41"/>
      <c r="B19" s="41"/>
      <c r="C19" s="41"/>
      <c r="D19" s="41"/>
      <c r="E19" s="41"/>
      <c r="F19" s="41"/>
      <c r="G19" s="41"/>
      <c r="H19" s="41"/>
      <c r="I19" s="41"/>
      <c r="J19" s="41"/>
      <c r="K19" s="41"/>
      <c r="L19" s="41"/>
      <c r="R19" s="312"/>
    </row>
    <row r="20" spans="1:18" ht="76.5" customHeight="1">
      <c r="A20" s="41"/>
      <c r="B20" s="41"/>
      <c r="C20" s="41"/>
      <c r="D20" s="41"/>
      <c r="E20" s="41"/>
      <c r="F20" s="41"/>
      <c r="G20" s="41"/>
      <c r="H20" s="41"/>
      <c r="I20" s="41"/>
      <c r="J20" s="41"/>
      <c r="K20" s="41"/>
      <c r="L20" s="41"/>
    </row>
    <row r="24" spans="1:18" ht="47.25" customHeight="1">
      <c r="A24" s="1391" t="s">
        <v>6842</v>
      </c>
      <c r="B24" s="1391"/>
      <c r="C24" s="1391"/>
      <c r="D24" s="1391"/>
      <c r="E24" s="1391"/>
      <c r="F24" s="1391"/>
      <c r="G24" s="1391"/>
      <c r="H24" s="1391"/>
      <c r="I24" s="1391"/>
      <c r="J24" s="1391"/>
      <c r="K24" s="1391"/>
      <c r="L24" s="1391"/>
    </row>
    <row r="25" spans="1:18" ht="16.5">
      <c r="A25" s="41"/>
    </row>
    <row r="30" spans="1:18" ht="13.5" customHeight="1">
      <c r="A30" s="1214"/>
      <c r="B30" s="41"/>
      <c r="C30" s="41"/>
      <c r="D30" s="41"/>
      <c r="E30" s="41"/>
      <c r="F30" s="41"/>
      <c r="G30" s="41"/>
      <c r="H30" s="41"/>
      <c r="I30" s="41"/>
      <c r="J30" s="41"/>
      <c r="K30" s="41"/>
      <c r="L30" s="41"/>
    </row>
    <row r="31" spans="1:18" ht="40.5" customHeight="1">
      <c r="A31" s="41"/>
      <c r="B31" s="41"/>
      <c r="C31" s="41"/>
      <c r="D31" s="41"/>
      <c r="E31" s="41"/>
      <c r="F31" s="41"/>
      <c r="G31" s="41"/>
      <c r="H31" s="41"/>
      <c r="I31" s="41"/>
      <c r="J31" s="41"/>
      <c r="K31" s="41"/>
      <c r="L31" s="41"/>
    </row>
    <row r="32" spans="1:18" ht="21" customHeight="1">
      <c r="A32" s="41"/>
      <c r="B32" s="41"/>
      <c r="C32" s="41"/>
      <c r="D32" s="41"/>
      <c r="E32" s="41"/>
      <c r="F32" s="41"/>
      <c r="G32" s="41"/>
      <c r="H32" s="41"/>
      <c r="I32" s="41"/>
      <c r="J32" s="41"/>
      <c r="K32" s="41"/>
      <c r="L32" s="41"/>
    </row>
    <row r="33" spans="1:12" ht="38.1" customHeight="1">
      <c r="A33" s="1391" t="s">
        <v>6923</v>
      </c>
      <c r="B33" s="1391"/>
      <c r="C33" s="1391"/>
      <c r="D33" s="1391"/>
      <c r="E33" s="1391"/>
      <c r="F33" s="1391"/>
      <c r="G33" s="1391"/>
      <c r="H33" s="1391"/>
      <c r="I33" s="1391"/>
      <c r="J33" s="1391"/>
      <c r="K33" s="1391"/>
      <c r="L33" s="1391"/>
    </row>
    <row r="34" spans="1:12" ht="74.099999999999994" customHeight="1">
      <c r="A34" s="1391" t="s">
        <v>6924</v>
      </c>
      <c r="B34" s="1391"/>
      <c r="C34" s="1391"/>
      <c r="D34" s="1391"/>
      <c r="E34" s="1391"/>
      <c r="F34" s="1391"/>
      <c r="G34" s="1391"/>
      <c r="H34" s="1391"/>
      <c r="I34" s="1391"/>
      <c r="J34" s="1391"/>
      <c r="K34" s="1391"/>
      <c r="L34" s="1391"/>
    </row>
    <row r="35" spans="1:12" ht="21" customHeight="1">
      <c r="A35" s="41"/>
      <c r="B35" s="41"/>
      <c r="C35" s="41"/>
      <c r="D35" s="41"/>
      <c r="E35" s="41"/>
      <c r="F35" s="41"/>
      <c r="G35" s="41"/>
      <c r="H35" s="41"/>
      <c r="I35" s="41"/>
      <c r="J35" s="41"/>
      <c r="K35" s="41"/>
      <c r="L35" s="41"/>
    </row>
    <row r="36" spans="1:12" ht="21" customHeight="1">
      <c r="A36" s="41"/>
      <c r="B36" s="41"/>
      <c r="C36" s="41"/>
      <c r="D36" s="41"/>
      <c r="E36" s="41"/>
      <c r="F36" s="41"/>
      <c r="G36" s="41"/>
      <c r="H36" s="41"/>
      <c r="I36" s="41"/>
      <c r="J36" s="41"/>
      <c r="K36" s="41"/>
      <c r="L36" s="41"/>
    </row>
    <row r="37" spans="1:12" ht="21" customHeight="1">
      <c r="A37" s="41"/>
      <c r="B37" s="41"/>
      <c r="C37" s="41"/>
      <c r="D37" s="41"/>
      <c r="E37" s="41"/>
      <c r="F37" s="41"/>
      <c r="G37" s="41"/>
      <c r="H37" s="41"/>
      <c r="I37" s="41"/>
      <c r="J37" s="41"/>
      <c r="K37" s="41"/>
      <c r="L37" s="41"/>
    </row>
    <row r="38" spans="1:12" ht="21" customHeight="1">
      <c r="A38" s="41"/>
      <c r="B38" s="41"/>
      <c r="C38" s="41"/>
      <c r="D38" s="41"/>
      <c r="E38" s="41"/>
      <c r="F38" s="41"/>
      <c r="G38" s="41"/>
      <c r="H38" s="41"/>
      <c r="I38" s="41"/>
      <c r="J38" s="41"/>
      <c r="K38" s="41"/>
      <c r="L38" s="41"/>
    </row>
    <row r="39" spans="1:12" ht="21" customHeight="1">
      <c r="A39" s="41"/>
      <c r="B39" s="41"/>
      <c r="C39" s="41"/>
      <c r="D39" s="41"/>
      <c r="E39" s="41"/>
      <c r="F39" s="41"/>
      <c r="G39" s="41"/>
      <c r="H39" s="41"/>
      <c r="I39" s="41"/>
      <c r="J39" s="41"/>
      <c r="K39" s="41"/>
      <c r="L39" s="41"/>
    </row>
    <row r="40" spans="1:12" ht="21" customHeight="1">
      <c r="A40" s="41"/>
      <c r="B40" s="41"/>
      <c r="C40" s="41"/>
      <c r="D40" s="41"/>
      <c r="E40" s="41"/>
      <c r="F40" s="41"/>
      <c r="G40" s="41"/>
      <c r="H40" s="41"/>
      <c r="I40" s="41"/>
      <c r="J40" s="41"/>
      <c r="K40" s="41"/>
      <c r="L40" s="41"/>
    </row>
    <row r="41" spans="1:12" ht="21" customHeight="1">
      <c r="A41" s="41"/>
      <c r="B41" s="41"/>
      <c r="C41" s="41"/>
      <c r="D41" s="41"/>
      <c r="E41" s="41"/>
      <c r="F41" s="41"/>
      <c r="G41" s="41"/>
      <c r="H41" s="41"/>
      <c r="I41" s="41"/>
      <c r="J41" s="41"/>
      <c r="K41" s="41"/>
      <c r="L41" s="41"/>
    </row>
    <row r="42" spans="1:12" ht="21" customHeight="1">
      <c r="A42" s="41"/>
      <c r="B42" s="41"/>
      <c r="C42" s="41"/>
      <c r="D42" s="41"/>
      <c r="E42" s="41"/>
      <c r="F42" s="41"/>
      <c r="G42" s="41"/>
      <c r="H42" s="41"/>
      <c r="I42" s="41"/>
      <c r="J42" s="41"/>
      <c r="K42" s="41"/>
      <c r="L42" s="41"/>
    </row>
    <row r="43" spans="1:12" ht="21" customHeight="1">
      <c r="A43" s="41"/>
      <c r="B43" s="41"/>
      <c r="C43" s="41"/>
      <c r="D43" s="41"/>
      <c r="E43" s="41"/>
      <c r="F43" s="41"/>
      <c r="G43" s="41"/>
      <c r="H43" s="41"/>
      <c r="I43" s="41"/>
      <c r="J43" s="41"/>
      <c r="K43" s="41"/>
      <c r="L43" s="41"/>
    </row>
    <row r="44" spans="1:12" ht="21" customHeight="1">
      <c r="A44" s="41"/>
      <c r="B44" s="41"/>
      <c r="C44" s="41"/>
      <c r="D44" s="41"/>
      <c r="E44" s="41"/>
      <c r="F44" s="41"/>
      <c r="G44" s="41"/>
      <c r="H44" s="41"/>
      <c r="I44" s="41"/>
      <c r="J44" s="41"/>
      <c r="K44" s="41"/>
      <c r="L44" s="41"/>
    </row>
    <row r="45" spans="1:12" ht="21" customHeight="1">
      <c r="A45" s="41"/>
      <c r="B45" s="41"/>
      <c r="C45" s="41"/>
      <c r="D45" s="41"/>
      <c r="E45" s="41"/>
      <c r="F45" s="41"/>
      <c r="G45" s="41"/>
      <c r="H45" s="41"/>
      <c r="I45" s="41"/>
      <c r="J45" s="41"/>
      <c r="K45" s="41"/>
      <c r="L45" s="41"/>
    </row>
    <row r="46" spans="1:12" ht="21" customHeight="1">
      <c r="A46" s="41"/>
      <c r="B46" s="41"/>
      <c r="C46" s="41"/>
      <c r="D46" s="41"/>
      <c r="E46" s="41"/>
      <c r="F46" s="41"/>
      <c r="G46" s="41"/>
      <c r="H46" s="41"/>
      <c r="I46" s="41"/>
      <c r="J46" s="41"/>
      <c r="K46" s="41"/>
      <c r="L46" s="41"/>
    </row>
    <row r="47" spans="1:12" ht="21" customHeight="1">
      <c r="A47" s="41"/>
      <c r="B47" s="41"/>
      <c r="C47" s="41"/>
      <c r="D47" s="41"/>
      <c r="E47" s="41"/>
      <c r="F47" s="41"/>
      <c r="G47" s="41"/>
      <c r="H47" s="41"/>
      <c r="I47" s="41"/>
      <c r="J47" s="41"/>
      <c r="K47" s="41"/>
      <c r="L47" s="41"/>
    </row>
    <row r="48" spans="1:12" ht="21" customHeight="1">
      <c r="A48" s="41"/>
      <c r="B48" s="41"/>
      <c r="C48" s="41"/>
      <c r="D48" s="41"/>
      <c r="E48" s="41"/>
      <c r="F48" s="41"/>
      <c r="G48" s="41"/>
      <c r="H48" s="41"/>
      <c r="I48" s="41"/>
      <c r="J48" s="41"/>
      <c r="K48" s="41"/>
      <c r="L48" s="41"/>
    </row>
    <row r="49" spans="1:12" ht="21" customHeight="1">
      <c r="A49" s="41"/>
      <c r="B49" s="41"/>
      <c r="C49" s="41"/>
      <c r="D49" s="41"/>
      <c r="E49" s="41"/>
      <c r="F49" s="41"/>
      <c r="G49" s="41"/>
      <c r="H49" s="41"/>
      <c r="I49" s="41"/>
      <c r="J49" s="41"/>
      <c r="K49" s="41"/>
      <c r="L49" s="41"/>
    </row>
    <row r="50" spans="1:12" ht="21" customHeight="1">
      <c r="A50" s="41"/>
      <c r="B50" s="41"/>
      <c r="C50" s="41"/>
      <c r="D50" s="41"/>
      <c r="E50" s="41"/>
      <c r="F50" s="41"/>
      <c r="G50" s="41"/>
      <c r="H50" s="41"/>
      <c r="I50" s="41"/>
      <c r="J50" s="41"/>
      <c r="K50" s="41"/>
      <c r="L50" s="41"/>
    </row>
    <row r="51" spans="1:12" ht="21" customHeight="1">
      <c r="A51" s="41"/>
      <c r="B51" s="41"/>
      <c r="C51" s="41"/>
      <c r="D51" s="41"/>
      <c r="E51" s="41"/>
      <c r="F51" s="41"/>
      <c r="G51" s="41"/>
      <c r="H51" s="41"/>
      <c r="I51" s="41"/>
      <c r="J51" s="41"/>
      <c r="K51" s="41"/>
      <c r="L51" s="41"/>
    </row>
    <row r="52" spans="1:12" ht="21" customHeight="1">
      <c r="A52" s="41"/>
      <c r="B52" s="41"/>
      <c r="C52" s="41"/>
      <c r="D52" s="41"/>
      <c r="E52" s="41"/>
      <c r="F52" s="41"/>
      <c r="G52" s="41"/>
      <c r="H52" s="41"/>
      <c r="I52" s="41"/>
      <c r="J52" s="41"/>
      <c r="K52" s="41"/>
      <c r="L52" s="41"/>
    </row>
    <row r="53" spans="1:12" ht="21" customHeight="1">
      <c r="A53" s="41"/>
      <c r="B53" s="41"/>
      <c r="C53" s="41"/>
      <c r="D53" s="41"/>
      <c r="E53" s="41"/>
      <c r="F53" s="41"/>
      <c r="G53" s="41"/>
      <c r="H53" s="41"/>
      <c r="I53" s="41"/>
      <c r="J53" s="41"/>
      <c r="K53" s="41"/>
      <c r="L53" s="41"/>
    </row>
    <row r="54" spans="1:12" ht="21" customHeight="1">
      <c r="A54" s="41"/>
      <c r="B54" s="41"/>
      <c r="C54" s="41"/>
      <c r="D54" s="41"/>
      <c r="E54" s="41"/>
      <c r="F54" s="41"/>
      <c r="G54" s="41"/>
      <c r="H54" s="41"/>
      <c r="I54" s="41"/>
      <c r="J54" s="41"/>
      <c r="K54" s="41"/>
      <c r="L54" s="41"/>
    </row>
    <row r="55" spans="1:12" ht="21" customHeight="1">
      <c r="A55" s="41"/>
      <c r="B55" s="41"/>
      <c r="C55" s="41"/>
      <c r="D55" s="41"/>
      <c r="E55" s="41"/>
      <c r="F55" s="41"/>
      <c r="G55" s="41"/>
      <c r="H55" s="41"/>
      <c r="I55" s="41"/>
      <c r="J55" s="41"/>
      <c r="K55" s="41"/>
      <c r="L55" s="41"/>
    </row>
    <row r="56" spans="1:12" ht="21" customHeight="1">
      <c r="A56" s="41"/>
      <c r="B56" s="41"/>
      <c r="C56" s="41"/>
      <c r="D56" s="41"/>
      <c r="E56" s="41"/>
      <c r="F56" s="41"/>
      <c r="G56" s="41"/>
      <c r="H56" s="41"/>
      <c r="I56" s="41"/>
      <c r="J56" s="41"/>
      <c r="K56" s="41"/>
      <c r="L56" s="41"/>
    </row>
    <row r="57" spans="1:12" ht="21" customHeight="1">
      <c r="A57" s="41"/>
      <c r="B57" s="41"/>
      <c r="C57" s="41"/>
      <c r="D57" s="41"/>
      <c r="E57" s="41"/>
      <c r="F57" s="41"/>
      <c r="G57" s="41"/>
      <c r="H57" s="41"/>
      <c r="I57" s="41"/>
      <c r="J57" s="41"/>
      <c r="K57" s="41"/>
      <c r="L57" s="41"/>
    </row>
    <row r="58" spans="1:12" ht="21" customHeight="1">
      <c r="A58" s="41"/>
      <c r="B58" s="41"/>
      <c r="C58" s="41"/>
      <c r="D58" s="41"/>
      <c r="E58" s="41"/>
      <c r="F58" s="41"/>
      <c r="G58" s="41"/>
      <c r="H58" s="41"/>
      <c r="I58" s="41"/>
      <c r="J58" s="41"/>
      <c r="K58" s="41"/>
      <c r="L58" s="41"/>
    </row>
    <row r="59" spans="1:12" ht="21" customHeight="1">
      <c r="A59" s="41"/>
      <c r="B59" s="41"/>
      <c r="C59" s="41"/>
      <c r="D59" s="41"/>
      <c r="E59" s="41"/>
      <c r="F59" s="41"/>
      <c r="G59" s="41"/>
      <c r="H59" s="41"/>
      <c r="I59" s="41"/>
      <c r="J59" s="41"/>
      <c r="K59" s="41"/>
      <c r="L59" s="41"/>
    </row>
    <row r="60" spans="1:12" ht="21" customHeight="1">
      <c r="A60" s="41"/>
      <c r="B60" s="41"/>
      <c r="C60" s="41"/>
      <c r="D60" s="41"/>
      <c r="E60" s="41"/>
      <c r="F60" s="41"/>
      <c r="G60" s="41"/>
      <c r="H60" s="41"/>
      <c r="I60" s="41"/>
      <c r="J60" s="41"/>
      <c r="K60" s="41"/>
      <c r="L60" s="41"/>
    </row>
    <row r="61" spans="1:12" ht="21" customHeight="1">
      <c r="A61" s="41"/>
      <c r="B61" s="41"/>
      <c r="C61" s="41"/>
      <c r="D61" s="41"/>
      <c r="E61" s="41"/>
      <c r="F61" s="41"/>
      <c r="G61" s="41"/>
      <c r="H61" s="41"/>
      <c r="I61" s="41"/>
      <c r="J61" s="41"/>
      <c r="K61" s="41"/>
      <c r="L61" s="41"/>
    </row>
    <row r="62" spans="1:12" ht="21" customHeight="1">
      <c r="A62" s="41"/>
      <c r="B62" s="41"/>
      <c r="C62" s="41"/>
      <c r="D62" s="41"/>
      <c r="E62" s="41"/>
      <c r="F62" s="41"/>
      <c r="G62" s="41"/>
      <c r="H62" s="41"/>
      <c r="I62" s="41"/>
      <c r="J62" s="41"/>
      <c r="K62" s="41"/>
      <c r="L62" s="41"/>
    </row>
    <row r="63" spans="1:12" ht="21" customHeight="1">
      <c r="A63" s="41"/>
      <c r="B63" s="41"/>
      <c r="C63" s="41"/>
      <c r="D63" s="41"/>
      <c r="E63" s="41"/>
      <c r="F63" s="41"/>
      <c r="G63" s="41"/>
      <c r="H63" s="41"/>
      <c r="I63" s="41"/>
      <c r="J63" s="41"/>
      <c r="K63" s="41"/>
      <c r="L63" s="41"/>
    </row>
    <row r="64" spans="1:12" ht="21" customHeight="1">
      <c r="A64" s="41"/>
      <c r="B64" s="41"/>
      <c r="C64" s="41"/>
      <c r="D64" s="41"/>
      <c r="E64" s="41"/>
      <c r="F64" s="41"/>
      <c r="G64" s="41"/>
      <c r="H64" s="41"/>
      <c r="I64" s="41"/>
      <c r="J64" s="41"/>
      <c r="K64" s="41"/>
      <c r="L64" s="41"/>
    </row>
    <row r="65" spans="1:12" ht="21" customHeight="1">
      <c r="A65" s="41"/>
      <c r="B65" s="41"/>
      <c r="C65" s="41"/>
      <c r="D65" s="41"/>
      <c r="E65" s="41"/>
      <c r="F65" s="41"/>
      <c r="G65" s="41"/>
      <c r="H65" s="41"/>
      <c r="I65" s="41"/>
      <c r="J65" s="41"/>
      <c r="K65" s="41"/>
      <c r="L65" s="41"/>
    </row>
    <row r="66" spans="1:12" ht="21" customHeight="1">
      <c r="A66" s="41"/>
      <c r="B66" s="41"/>
      <c r="C66" s="41"/>
      <c r="D66" s="41"/>
      <c r="E66" s="41"/>
      <c r="F66" s="41"/>
      <c r="G66" s="41"/>
      <c r="H66" s="41"/>
      <c r="I66" s="41"/>
      <c r="J66" s="41"/>
      <c r="K66" s="41"/>
      <c r="L66" s="41"/>
    </row>
    <row r="67" spans="1:12" ht="21" customHeight="1">
      <c r="A67" s="41"/>
      <c r="B67" s="41"/>
      <c r="C67" s="41"/>
      <c r="D67" s="41"/>
      <c r="E67" s="41"/>
      <c r="F67" s="41"/>
      <c r="G67" s="41"/>
      <c r="H67" s="41"/>
      <c r="I67" s="41"/>
      <c r="J67" s="41"/>
      <c r="K67" s="41"/>
      <c r="L67" s="41"/>
    </row>
    <row r="68" spans="1:12" ht="21" customHeight="1">
      <c r="A68" s="41"/>
      <c r="B68" s="41"/>
      <c r="C68" s="41"/>
      <c r="D68" s="41"/>
      <c r="E68" s="41"/>
      <c r="F68" s="41"/>
      <c r="G68" s="41"/>
      <c r="H68" s="41"/>
      <c r="I68" s="41"/>
      <c r="J68" s="41"/>
      <c r="K68" s="41"/>
      <c r="L68" s="41"/>
    </row>
    <row r="69" spans="1:12" ht="21" customHeight="1">
      <c r="A69" s="41"/>
      <c r="B69" s="41"/>
      <c r="C69" s="41"/>
      <c r="D69" s="41"/>
      <c r="E69" s="41"/>
      <c r="F69" s="41"/>
      <c r="G69" s="41"/>
      <c r="H69" s="41"/>
      <c r="I69" s="41"/>
      <c r="J69" s="41"/>
      <c r="K69" s="41"/>
      <c r="L69" s="41"/>
    </row>
    <row r="70" spans="1:12" ht="21" customHeight="1">
      <c r="A70" s="41"/>
      <c r="B70" s="41"/>
      <c r="C70" s="41"/>
      <c r="D70" s="41"/>
      <c r="E70" s="41"/>
      <c r="F70" s="41"/>
      <c r="G70" s="41"/>
      <c r="H70" s="41"/>
      <c r="I70" s="41"/>
      <c r="J70" s="41"/>
      <c r="K70" s="41"/>
      <c r="L70" s="41"/>
    </row>
    <row r="71" spans="1:12" ht="13.5" customHeight="1">
      <c r="A71" s="41"/>
      <c r="B71" s="41"/>
      <c r="C71" s="41"/>
      <c r="D71" s="41"/>
      <c r="E71" s="41"/>
      <c r="F71" s="41"/>
      <c r="G71" s="41"/>
      <c r="H71" s="41"/>
      <c r="I71" s="41"/>
      <c r="J71" s="41"/>
      <c r="K71" s="41"/>
      <c r="L71" s="41"/>
    </row>
    <row r="72" spans="1:12" ht="19.5">
      <c r="A72" s="1217" t="s">
        <v>6825</v>
      </c>
    </row>
    <row r="73" spans="1:12" ht="5.25" customHeight="1">
      <c r="A73" s="1193"/>
    </row>
    <row r="74" spans="1:12" ht="33.6" customHeight="1">
      <c r="A74" s="1392" t="s">
        <v>6826</v>
      </c>
      <c r="B74" s="1392"/>
      <c r="C74" s="1392"/>
      <c r="D74" s="1392"/>
      <c r="E74" s="1392"/>
      <c r="F74" s="1392"/>
      <c r="G74" s="1392"/>
      <c r="H74" s="1392"/>
      <c r="I74" s="1392"/>
      <c r="J74" s="1392"/>
      <c r="K74" s="1392"/>
      <c r="L74" s="1392"/>
    </row>
    <row r="75" spans="1:12" ht="16.5">
      <c r="A75" s="41" t="s">
        <v>6827</v>
      </c>
    </row>
    <row r="76" spans="1:12" ht="16.5">
      <c r="A76" s="41"/>
    </row>
    <row r="77" spans="1:12" ht="16.5">
      <c r="A77" s="41" t="s">
        <v>6828</v>
      </c>
    </row>
  </sheetData>
  <mergeCells count="5">
    <mergeCell ref="A18:L18"/>
    <mergeCell ref="A24:L24"/>
    <mergeCell ref="A33:L33"/>
    <mergeCell ref="A34:L34"/>
    <mergeCell ref="A74:L74"/>
  </mergeCells>
  <phoneticPr fontId="5"/>
  <pageMargins left="0.7" right="0.7" top="0.75" bottom="0.75" header="0.3" footer="0.3"/>
  <pageSetup paperSize="9" scale="75" orientation="portrait" r:id="rId1"/>
  <rowBreaks count="2" manualBreakCount="2">
    <brk id="32" max="11" man="1"/>
    <brk id="71" max="1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4BEC-25F6-46B2-9D44-1F3C252B7AEF}">
  <sheetPr codeName="Sheet37">
    <tabColor rgb="FFFF0000"/>
    <pageSetUpPr fitToPage="1"/>
  </sheetPr>
  <dimension ref="A1:W241"/>
  <sheetViews>
    <sheetView showGridLines="0" view="pageBreakPreview" zoomScale="93" zoomScaleNormal="96" zoomScaleSheetLayoutView="73" workbookViewId="0">
      <selection activeCell="AD7" sqref="AD7"/>
    </sheetView>
  </sheetViews>
  <sheetFormatPr defaultColWidth="9" defaultRowHeight="18.75"/>
  <cols>
    <col min="1" max="1" width="2.875" style="575" customWidth="1"/>
    <col min="2" max="3" width="9.875" style="575" customWidth="1"/>
    <col min="4" max="5" width="8" style="575" customWidth="1"/>
    <col min="6" max="6" width="8.5" style="575" customWidth="1"/>
    <col min="7" max="12" width="4.875" style="575" customWidth="1"/>
    <col min="13" max="13" width="9.125" style="575" customWidth="1"/>
    <col min="14" max="14" width="5.125" style="575" hidden="1" customWidth="1"/>
    <col min="15" max="15" width="21" style="575" customWidth="1"/>
    <col min="16" max="16" width="29.75" style="575" customWidth="1"/>
    <col min="17" max="24" width="7.625" style="575" customWidth="1"/>
    <col min="25" max="16384" width="9" style="575"/>
  </cols>
  <sheetData>
    <row r="1" spans="1:23" ht="19.5">
      <c r="A1" s="176" t="s">
        <v>601</v>
      </c>
      <c r="B1" s="175"/>
      <c r="C1" s="175"/>
      <c r="P1" s="471" t="s">
        <v>4640</v>
      </c>
    </row>
    <row r="2" spans="1:23" ht="24" customHeight="1">
      <c r="A2" s="469" t="s">
        <v>4639</v>
      </c>
      <c r="D2" s="470"/>
      <c r="E2" s="470"/>
      <c r="F2" s="470"/>
      <c r="G2" s="2227" t="s">
        <v>6895</v>
      </c>
      <c r="H2" s="2227"/>
      <c r="I2" s="2227"/>
      <c r="J2" s="2227"/>
      <c r="K2" s="2227"/>
      <c r="L2" s="2227"/>
      <c r="M2" s="2227"/>
      <c r="P2" s="174" t="s">
        <v>580</v>
      </c>
      <c r="Q2" s="470"/>
      <c r="R2" s="470"/>
      <c r="S2" s="470"/>
      <c r="T2" s="470"/>
      <c r="U2" s="470"/>
      <c r="V2" s="470"/>
    </row>
    <row r="3" spans="1:23" ht="27" customHeight="1">
      <c r="D3" s="173"/>
      <c r="E3" s="173"/>
      <c r="F3" s="1120" t="s">
        <v>6926</v>
      </c>
      <c r="G3" s="2199" t="s">
        <v>4656</v>
      </c>
      <c r="H3" s="2199"/>
      <c r="I3" s="2199"/>
      <c r="J3" s="2199"/>
      <c r="K3" s="2199"/>
      <c r="L3" s="2199"/>
      <c r="M3" s="2199"/>
      <c r="N3" s="2199"/>
      <c r="O3" s="2199"/>
      <c r="P3" s="447" t="str">
        <f>'はじめに（PC）'!D4&amp;""</f>
        <v>○○・・・・・・活動組織</v>
      </c>
    </row>
    <row r="4" spans="1:23" ht="27" customHeight="1">
      <c r="B4" s="595" t="s">
        <v>600</v>
      </c>
      <c r="C4" s="595"/>
      <c r="D4" s="172"/>
      <c r="E4" s="172"/>
      <c r="F4" s="172"/>
      <c r="G4" s="172"/>
      <c r="H4" s="172"/>
      <c r="I4" s="172"/>
      <c r="J4" s="172"/>
      <c r="K4" s="172"/>
      <c r="L4" s="172"/>
      <c r="M4" s="595"/>
      <c r="N4" s="172"/>
      <c r="O4" s="172"/>
      <c r="P4" s="172"/>
    </row>
    <row r="5" spans="1:23" ht="50.25" customHeight="1">
      <c r="B5" s="2200" t="s">
        <v>4882</v>
      </c>
      <c r="C5" s="2200"/>
      <c r="D5" s="2201"/>
      <c r="E5" s="2201"/>
      <c r="F5" s="2201"/>
      <c r="G5" s="2201"/>
      <c r="H5" s="2201"/>
      <c r="I5" s="2201"/>
      <c r="J5" s="2201"/>
      <c r="K5" s="2201"/>
      <c r="L5" s="2201"/>
      <c r="M5" s="2201"/>
      <c r="N5" s="2201"/>
      <c r="O5" s="2201"/>
      <c r="P5" s="2201"/>
    </row>
    <row r="6" spans="1:23" ht="19.5" customHeight="1">
      <c r="B6" s="2202" t="s">
        <v>4775</v>
      </c>
      <c r="C6" s="2202"/>
      <c r="D6" s="2203" t="s">
        <v>4651</v>
      </c>
      <c r="E6" s="2203"/>
      <c r="F6" s="2203"/>
      <c r="G6" s="2204" t="s">
        <v>599</v>
      </c>
      <c r="H6" s="2205"/>
      <c r="I6" s="2205"/>
      <c r="J6" s="2205"/>
      <c r="K6" s="2205"/>
      <c r="L6" s="2205"/>
      <c r="M6" s="2203" t="s">
        <v>174</v>
      </c>
      <c r="N6" s="2203"/>
      <c r="O6" s="2203"/>
      <c r="P6" s="2210" t="s">
        <v>4650</v>
      </c>
      <c r="Q6" s="2213" t="s">
        <v>4792</v>
      </c>
      <c r="R6" s="2213"/>
    </row>
    <row r="7" spans="1:23" ht="18" customHeight="1">
      <c r="B7" s="2204" t="s">
        <v>598</v>
      </c>
      <c r="C7" s="2221" t="s">
        <v>4774</v>
      </c>
      <c r="D7" s="2214" t="s">
        <v>189</v>
      </c>
      <c r="E7" s="2215" t="s">
        <v>4652</v>
      </c>
      <c r="F7" s="2215" t="s">
        <v>4653</v>
      </c>
      <c r="G7" s="2206"/>
      <c r="H7" s="2207"/>
      <c r="I7" s="2207"/>
      <c r="J7" s="2207"/>
      <c r="K7" s="2207"/>
      <c r="L7" s="2207"/>
      <c r="M7" s="2216" t="s">
        <v>235</v>
      </c>
      <c r="N7" s="2218" t="s">
        <v>433</v>
      </c>
      <c r="O7" s="2216" t="s">
        <v>99</v>
      </c>
      <c r="P7" s="2211"/>
      <c r="Q7" s="2220" t="s">
        <v>4793</v>
      </c>
      <c r="R7" s="2220" t="s">
        <v>4794</v>
      </c>
    </row>
    <row r="8" spans="1:23" ht="21" customHeight="1">
      <c r="B8" s="2206"/>
      <c r="C8" s="2222"/>
      <c r="D8" s="2214"/>
      <c r="E8" s="2215"/>
      <c r="F8" s="2203"/>
      <c r="G8" s="2208"/>
      <c r="H8" s="2209"/>
      <c r="I8" s="2209"/>
      <c r="J8" s="2209"/>
      <c r="K8" s="2209"/>
      <c r="L8" s="2209"/>
      <c r="M8" s="2217"/>
      <c r="N8" s="2219"/>
      <c r="O8" s="2217"/>
      <c r="P8" s="2212"/>
      <c r="Q8" s="2220"/>
      <c r="R8" s="2220"/>
    </row>
    <row r="9" spans="1:23">
      <c r="A9" s="167"/>
      <c r="B9" s="1115"/>
      <c r="C9" s="1116"/>
      <c r="D9" s="1117"/>
      <c r="E9" s="1117"/>
      <c r="F9" s="482">
        <f t="shared" ref="F9:F40" si="0">SUM(D9+E9)</f>
        <v>0</v>
      </c>
      <c r="G9" s="1118"/>
      <c r="H9" s="1118"/>
      <c r="I9" s="1118"/>
      <c r="J9" s="1118"/>
      <c r="K9" s="1118"/>
      <c r="L9" s="1118"/>
      <c r="M9" s="1310" t="str">
        <f>IF(G9="","",(IFERROR(VLOOKUP($G9,【選択肢】!$Q$3:$U$90,2,)," ")&amp;IF(H9="","",""&amp;CHAR(10)&amp;IFERROR(VLOOKUP($H9,【選択肢】!$Q$3:$U$90,2,)," ")&amp;IF(I9="","",""&amp;CHAR(10)&amp;IFERROR(VLOOKUP($I9,【選択肢】!$Q$3:$U$90,2,)," ")&amp;IF(J9="","",""&amp;CHAR(10)&amp;IFERROR(VLOOKUP($J9,【選択肢】!$Q$3:$U$90,2,)," ")&amp;IF(K9="","",""&amp;CHAR(10)&amp;IFERROR(VLOOKUP($K9,【選択肢】!$Q$3:$U$90,2,)," ")&amp;IF(L9="","",""&amp;CHAR(10)&amp;IFERROR(VLOOKUP($L9,【選択肢】!$Q$3:$U$90,2,)," "))))))))</f>
        <v/>
      </c>
      <c r="N9" s="1310" t="str">
        <f>IF(G9="","",(IFERROR(VLOOKUP($G9,【選択肢】!$Q$3:$U$90,4,)," ")&amp;IF(H9="","",","&amp;IFERROR(VLOOKUP($H9,【選択肢】!$Q$3:$U$90,4,)," ")&amp;IF(I9="","",","&amp;IFERROR(VLOOKUP($I9,【選択肢】!$Q$3:$U$90,4,)," ")&amp;IF(J9="","",","&amp;IFERROR(VLOOKUP($J9,【選択肢】!$Q$3:$U$90,4,)," ")&amp;IF(K9="","",","&amp;IFERROR(VLOOKUP($K9,【選択肢】!$Q$3:$U$90,4,)," ")&amp;IF(L9="","",","&amp;IFERROR(VLOOKUP($L9,【選択肢】!$Q$3:$U$90,4,)," "))))))))</f>
        <v/>
      </c>
      <c r="O9" s="1310" t="str">
        <f>IF(G9="","",(IFERROR(VLOOKUP($G9,【選択肢】!$Q$3:$U$90,5,)," ")&amp;IF(H9="","",""&amp;CHAR(10)&amp;IFERROR(VLOOKUP($H9,【選択肢】!$Q$3:$U$90,5,)," ")&amp;IF(I9="","",""&amp;CHAR(10)&amp;IFERROR(VLOOKUP($I9,【選択肢】!$Q$3:$U$90,5,)," ")&amp;IF(J9="","",""&amp;CHAR(10)&amp;IFERROR(VLOOKUP($J9,【選択肢】!$Q$3:$U$90,5,)," ")&amp;IF(K9="","",""&amp;CHAR(10)&amp;IFERROR(VLOOKUP($K9,【選択肢】!$Q$3:$U$90,5,)," ")&amp;IF(L9="","",""&amp;CHAR(10)&amp;IFERROR(VLOOKUP($L9,【選択肢】!$Q$3:$U$90,5,)," "))))))))</f>
        <v/>
      </c>
      <c r="P9" s="1311"/>
      <c r="Q9" s="1119"/>
      <c r="R9" s="1119"/>
      <c r="S9" s="167"/>
      <c r="T9" s="167"/>
      <c r="U9" s="167"/>
      <c r="V9" s="167"/>
      <c r="W9" s="167"/>
    </row>
    <row r="10" spans="1:23">
      <c r="B10" s="1115"/>
      <c r="C10" s="1116"/>
      <c r="D10" s="1117"/>
      <c r="E10" s="1117"/>
      <c r="F10" s="482">
        <f t="shared" si="0"/>
        <v>0</v>
      </c>
      <c r="G10" s="1118"/>
      <c r="H10" s="1118"/>
      <c r="I10" s="1118"/>
      <c r="J10" s="1118"/>
      <c r="K10" s="1118"/>
      <c r="L10" s="1118"/>
      <c r="M10" s="1310" t="str">
        <f>IF(G10="","",(IFERROR(VLOOKUP($G10,【選択肢】!$Q$3:$U$90,2,)," ")&amp;IF(H10="","",""&amp;CHAR(10)&amp;IFERROR(VLOOKUP($H10,【選択肢】!$Q$3:$U$90,2,)," ")&amp;IF(I10="","",""&amp;CHAR(10)&amp;IFERROR(VLOOKUP($I10,【選択肢】!$Q$3:$U$90,2,)," ")&amp;IF(J10="","",""&amp;CHAR(10)&amp;IFERROR(VLOOKUP($J10,【選択肢】!$Q$3:$U$90,2,)," ")&amp;IF(K10="","",""&amp;CHAR(10)&amp;IFERROR(VLOOKUP($K10,【選択肢】!$Q$3:$U$90,2,)," ")&amp;IF(L10="","",""&amp;CHAR(10)&amp;IFERROR(VLOOKUP($L10,【選択肢】!$Q$3:$U$90,2,)," "))))))))</f>
        <v/>
      </c>
      <c r="N10" s="1310" t="str">
        <f>IF(G10="","",(IFERROR(VLOOKUP($G10,【選択肢】!$Q$3:$U$90,4,)," ")&amp;IF(H10="","",","&amp;IFERROR(VLOOKUP($H10,【選択肢】!$Q$3:$U$90,4,)," ")&amp;IF(I10="","",","&amp;IFERROR(VLOOKUP($I10,【選択肢】!$Q$3:$U$90,4,)," ")&amp;IF(J10="","",","&amp;IFERROR(VLOOKUP($J10,【選択肢】!$Q$3:$U$90,4,)," ")&amp;IF(K10="","",","&amp;IFERROR(VLOOKUP($K10,【選択肢】!$Q$3:$U$90,4,)," ")&amp;IF(L10="","",","&amp;IFERROR(VLOOKUP($L10,【選択肢】!$Q$3:$U$90,4,)," "))))))))</f>
        <v/>
      </c>
      <c r="O10" s="1310" t="str">
        <f>IF(G10="","",(IFERROR(VLOOKUP($G10,【選択肢】!$Q$3:$U$90,5,)," ")&amp;IF(H10="","",""&amp;CHAR(10)&amp;IFERROR(VLOOKUP($H10,【選択肢】!$Q$3:$U$90,5,)," ")&amp;IF(I10="","",""&amp;CHAR(10)&amp;IFERROR(VLOOKUP($I10,【選択肢】!$Q$3:$U$90,5,)," ")&amp;IF(J10="","",""&amp;CHAR(10)&amp;IFERROR(VLOOKUP($J10,【選択肢】!$Q$3:$U$90,5,)," ")&amp;IF(K10="","",""&amp;CHAR(10)&amp;IFERROR(VLOOKUP($K10,【選択肢】!$Q$3:$U$90,5,)," ")&amp;IF(L10="","",""&amp;CHAR(10)&amp;IFERROR(VLOOKUP($L10,【選択肢】!$Q$3:$U$90,5,)," "))))))))</f>
        <v/>
      </c>
      <c r="P10" s="1311"/>
      <c r="Q10" s="1119"/>
      <c r="R10" s="1119"/>
      <c r="S10" s="167"/>
      <c r="T10" s="167"/>
      <c r="U10" s="167"/>
      <c r="V10" s="167"/>
      <c r="W10" s="167"/>
    </row>
    <row r="11" spans="1:23">
      <c r="B11" s="1115"/>
      <c r="C11" s="1116"/>
      <c r="D11" s="1117"/>
      <c r="E11" s="1117"/>
      <c r="F11" s="482">
        <f t="shared" si="0"/>
        <v>0</v>
      </c>
      <c r="G11" s="1118"/>
      <c r="H11" s="1118"/>
      <c r="I11" s="1118"/>
      <c r="J11" s="1118"/>
      <c r="K11" s="1118"/>
      <c r="L11" s="1118"/>
      <c r="M11" s="1310" t="str">
        <f>IF(G11="","",(IFERROR(VLOOKUP($G11,【選択肢】!$Q$3:$U$90,2,)," ")&amp;IF(H11="","",""&amp;CHAR(10)&amp;IFERROR(VLOOKUP($H11,【選択肢】!$Q$3:$U$90,2,)," ")&amp;IF(I11="","",""&amp;CHAR(10)&amp;IFERROR(VLOOKUP($I11,【選択肢】!$Q$3:$U$90,2,)," ")&amp;IF(J11="","",""&amp;CHAR(10)&amp;IFERROR(VLOOKUP($J11,【選択肢】!$Q$3:$U$90,2,)," ")&amp;IF(K11="","",""&amp;CHAR(10)&amp;IFERROR(VLOOKUP($K11,【選択肢】!$Q$3:$U$90,2,)," ")&amp;IF(L11="","",""&amp;CHAR(10)&amp;IFERROR(VLOOKUP($L11,【選択肢】!$Q$3:$U$90,2,)," "))))))))</f>
        <v/>
      </c>
      <c r="N11" s="1310" t="str">
        <f>IF(G11="","",(IFERROR(VLOOKUP($G11,【選択肢】!$Q$3:$U$90,4,)," ")&amp;IF(H11="","",","&amp;IFERROR(VLOOKUP($H11,【選択肢】!$Q$3:$U$90,4,)," ")&amp;IF(I11="","",","&amp;IFERROR(VLOOKUP($I11,【選択肢】!$Q$3:$U$90,4,)," ")&amp;IF(J11="","",","&amp;IFERROR(VLOOKUP($J11,【選択肢】!$Q$3:$U$90,4,)," ")&amp;IF(K11="","",","&amp;IFERROR(VLOOKUP($K11,【選択肢】!$Q$3:$U$90,4,)," ")&amp;IF(L11="","",","&amp;IFERROR(VLOOKUP($L11,【選択肢】!$Q$3:$U$90,4,)," "))))))))</f>
        <v/>
      </c>
      <c r="O11" s="1310" t="str">
        <f>IF(G11="","",(IFERROR(VLOOKUP($G11,【選択肢】!$Q$3:$U$90,5,)," ")&amp;IF(H11="","",""&amp;CHAR(10)&amp;IFERROR(VLOOKUP($H11,【選択肢】!$Q$3:$U$90,5,)," ")&amp;IF(I11="","",""&amp;CHAR(10)&amp;IFERROR(VLOOKUP($I11,【選択肢】!$Q$3:$U$90,5,)," ")&amp;IF(J11="","",""&amp;CHAR(10)&amp;IFERROR(VLOOKUP($J11,【選択肢】!$Q$3:$U$90,5,)," ")&amp;IF(K11="","",""&amp;CHAR(10)&amp;IFERROR(VLOOKUP($K11,【選択肢】!$Q$3:$U$90,5,)," ")&amp;IF(L11="","",""&amp;CHAR(10)&amp;IFERROR(VLOOKUP($L11,【選択肢】!$Q$3:$U$90,5,)," "))))))))</f>
        <v/>
      </c>
      <c r="P11" s="1311"/>
      <c r="Q11" s="1119"/>
      <c r="R11" s="1119"/>
      <c r="S11" s="167"/>
      <c r="T11" s="167"/>
      <c r="U11" s="167"/>
      <c r="V11" s="167"/>
      <c r="W11" s="167"/>
    </row>
    <row r="12" spans="1:23">
      <c r="B12" s="1115"/>
      <c r="C12" s="1116"/>
      <c r="D12" s="1117"/>
      <c r="E12" s="1117"/>
      <c r="F12" s="482">
        <f t="shared" si="0"/>
        <v>0</v>
      </c>
      <c r="G12" s="1118"/>
      <c r="H12" s="1118"/>
      <c r="I12" s="1118"/>
      <c r="J12" s="1118"/>
      <c r="K12" s="1118"/>
      <c r="L12" s="1118"/>
      <c r="M12" s="1310" t="str">
        <f>IF(G12="","",(IFERROR(VLOOKUP($G12,【選択肢】!$Q$3:$U$90,2,)," ")&amp;IF(H12="","",""&amp;CHAR(10)&amp;IFERROR(VLOOKUP($H12,【選択肢】!$Q$3:$U$90,2,)," ")&amp;IF(I12="","",""&amp;CHAR(10)&amp;IFERROR(VLOOKUP($I12,【選択肢】!$Q$3:$U$90,2,)," ")&amp;IF(J12="","",""&amp;CHAR(10)&amp;IFERROR(VLOOKUP($J12,【選択肢】!$Q$3:$U$90,2,)," ")&amp;IF(K12="","",""&amp;CHAR(10)&amp;IFERROR(VLOOKUP($K12,【選択肢】!$Q$3:$U$90,2,)," ")&amp;IF(L12="","",""&amp;CHAR(10)&amp;IFERROR(VLOOKUP($L12,【選択肢】!$Q$3:$U$90,2,)," "))))))))</f>
        <v/>
      </c>
      <c r="N12" s="1310" t="str">
        <f>IF(G12="","",(IFERROR(VLOOKUP($G12,【選択肢】!$Q$3:$U$90,4,)," ")&amp;IF(H12="","",","&amp;IFERROR(VLOOKUP($H12,【選択肢】!$Q$3:$U$90,4,)," ")&amp;IF(I12="","",","&amp;IFERROR(VLOOKUP($I12,【選択肢】!$Q$3:$U$90,4,)," ")&amp;IF(J12="","",","&amp;IFERROR(VLOOKUP($J12,【選択肢】!$Q$3:$U$90,4,)," ")&amp;IF(K12="","",","&amp;IFERROR(VLOOKUP($K12,【選択肢】!$Q$3:$U$90,4,)," ")&amp;IF(L12="","",","&amp;IFERROR(VLOOKUP($L12,【選択肢】!$Q$3:$U$90,4,)," "))))))))</f>
        <v/>
      </c>
      <c r="O12" s="1310" t="str">
        <f>IF(G12="","",(IFERROR(VLOOKUP($G12,【選択肢】!$Q$3:$U$90,5,)," ")&amp;IF(H12="","",""&amp;CHAR(10)&amp;IFERROR(VLOOKUP($H12,【選択肢】!$Q$3:$U$90,5,)," ")&amp;IF(I12="","",""&amp;CHAR(10)&amp;IFERROR(VLOOKUP($I12,【選択肢】!$Q$3:$U$90,5,)," ")&amp;IF(J12="","",""&amp;CHAR(10)&amp;IFERROR(VLOOKUP($J12,【選択肢】!$Q$3:$U$90,5,)," ")&amp;IF(K12="","",""&amp;CHAR(10)&amp;IFERROR(VLOOKUP($K12,【選択肢】!$Q$3:$U$90,5,)," ")&amp;IF(L12="","",""&amp;CHAR(10)&amp;IFERROR(VLOOKUP($L12,【選択肢】!$Q$3:$U$90,5,)," "))))))))</f>
        <v/>
      </c>
      <c r="P12" s="1311"/>
      <c r="Q12" s="1119"/>
      <c r="R12" s="1119"/>
      <c r="S12" s="167"/>
      <c r="T12" s="167"/>
      <c r="U12" s="167"/>
      <c r="V12" s="167"/>
      <c r="W12" s="167"/>
    </row>
    <row r="13" spans="1:23">
      <c r="B13" s="1115"/>
      <c r="C13" s="1116"/>
      <c r="D13" s="1117"/>
      <c r="E13" s="1117"/>
      <c r="F13" s="482">
        <f t="shared" si="0"/>
        <v>0</v>
      </c>
      <c r="G13" s="1118"/>
      <c r="H13" s="1118"/>
      <c r="I13" s="1118"/>
      <c r="J13" s="1118"/>
      <c r="K13" s="1118"/>
      <c r="L13" s="1118"/>
      <c r="M13" s="1310" t="str">
        <f>IF(G13="","",(IFERROR(VLOOKUP($G13,【選択肢】!$Q$3:$U$90,2,)," ")&amp;IF(H13="","",""&amp;CHAR(10)&amp;IFERROR(VLOOKUP($H13,【選択肢】!$Q$3:$U$90,2,)," ")&amp;IF(I13="","",""&amp;CHAR(10)&amp;IFERROR(VLOOKUP($I13,【選択肢】!$Q$3:$U$90,2,)," ")&amp;IF(J13="","",""&amp;CHAR(10)&amp;IFERROR(VLOOKUP($J13,【選択肢】!$Q$3:$U$90,2,)," ")&amp;IF(K13="","",""&amp;CHAR(10)&amp;IFERROR(VLOOKUP($K13,【選択肢】!$Q$3:$U$90,2,)," ")&amp;IF(L13="","",""&amp;CHAR(10)&amp;IFERROR(VLOOKUP($L13,【選択肢】!$Q$3:$U$90,2,)," "))))))))</f>
        <v/>
      </c>
      <c r="N13" s="1310" t="str">
        <f>IF(G13="","",(IFERROR(VLOOKUP($G13,【選択肢】!$Q$3:$U$90,4,)," ")&amp;IF(H13="","",","&amp;IFERROR(VLOOKUP($H13,【選択肢】!$Q$3:$U$90,4,)," ")&amp;IF(I13="","",","&amp;IFERROR(VLOOKUP($I13,【選択肢】!$Q$3:$U$90,4,)," ")&amp;IF(J13="","",","&amp;IFERROR(VLOOKUP($J13,【選択肢】!$Q$3:$U$90,4,)," ")&amp;IF(K13="","",","&amp;IFERROR(VLOOKUP($K13,【選択肢】!$Q$3:$U$90,4,)," ")&amp;IF(L13="","",","&amp;IFERROR(VLOOKUP($L13,【選択肢】!$Q$3:$U$90,4,)," "))))))))</f>
        <v/>
      </c>
      <c r="O13" s="1310" t="str">
        <f>IF(G13="","",(IFERROR(VLOOKUP($G13,【選択肢】!$Q$3:$U$90,5,)," ")&amp;IF(H13="","",""&amp;CHAR(10)&amp;IFERROR(VLOOKUP($H13,【選択肢】!$Q$3:$U$90,5,)," ")&amp;IF(I13="","",""&amp;CHAR(10)&amp;IFERROR(VLOOKUP($I13,【選択肢】!$Q$3:$U$90,5,)," ")&amp;IF(J13="","",""&amp;CHAR(10)&amp;IFERROR(VLOOKUP($J13,【選択肢】!$Q$3:$U$90,5,)," ")&amp;IF(K13="","",""&amp;CHAR(10)&amp;IFERROR(VLOOKUP($K13,【選択肢】!$Q$3:$U$90,5,)," ")&amp;IF(L13="","",""&amp;CHAR(10)&amp;IFERROR(VLOOKUP($L13,【選択肢】!$Q$3:$U$90,5,)," "))))))))</f>
        <v/>
      </c>
      <c r="P13" s="1311"/>
      <c r="Q13" s="1119"/>
      <c r="R13" s="1119"/>
      <c r="S13" s="167"/>
      <c r="T13" s="167"/>
      <c r="U13" s="167"/>
      <c r="V13" s="167"/>
      <c r="W13" s="167"/>
    </row>
    <row r="14" spans="1:23">
      <c r="B14" s="1115"/>
      <c r="C14" s="1116"/>
      <c r="D14" s="1117"/>
      <c r="E14" s="1117"/>
      <c r="F14" s="482">
        <f t="shared" si="0"/>
        <v>0</v>
      </c>
      <c r="G14" s="1118"/>
      <c r="H14" s="1118"/>
      <c r="I14" s="1118"/>
      <c r="J14" s="1118"/>
      <c r="K14" s="1118"/>
      <c r="L14" s="1118"/>
      <c r="M14" s="1310" t="str">
        <f>IF(G14="","",(IFERROR(VLOOKUP($G14,【選択肢】!$Q$3:$U$90,2,)," ")&amp;IF(H14="","",""&amp;CHAR(10)&amp;IFERROR(VLOOKUP($H14,【選択肢】!$Q$3:$U$90,2,)," ")&amp;IF(I14="","",""&amp;CHAR(10)&amp;IFERROR(VLOOKUP($I14,【選択肢】!$Q$3:$U$90,2,)," ")&amp;IF(J14="","",""&amp;CHAR(10)&amp;IFERROR(VLOOKUP($J14,【選択肢】!$Q$3:$U$90,2,)," ")&amp;IF(K14="","",""&amp;CHAR(10)&amp;IFERROR(VLOOKUP($K14,【選択肢】!$Q$3:$U$90,2,)," ")&amp;IF(L14="","",""&amp;CHAR(10)&amp;IFERROR(VLOOKUP($L14,【選択肢】!$Q$3:$U$90,2,)," "))))))))</f>
        <v/>
      </c>
      <c r="N14" s="1310" t="str">
        <f>IF(G14="","",(IFERROR(VLOOKUP($G14,【選択肢】!$Q$3:$U$90,4,)," ")&amp;IF(H14="","",","&amp;IFERROR(VLOOKUP($H14,【選択肢】!$Q$3:$U$90,4,)," ")&amp;IF(I14="","",","&amp;IFERROR(VLOOKUP($I14,【選択肢】!$Q$3:$U$90,4,)," ")&amp;IF(J14="","",","&amp;IFERROR(VLOOKUP($J14,【選択肢】!$Q$3:$U$90,4,)," ")&amp;IF(K14="","",","&amp;IFERROR(VLOOKUP($K14,【選択肢】!$Q$3:$U$90,4,)," ")&amp;IF(L14="","",","&amp;IFERROR(VLOOKUP($L14,【選択肢】!$Q$3:$U$90,4,)," "))))))))</f>
        <v/>
      </c>
      <c r="O14" s="1310" t="str">
        <f>IF(G14="","",(IFERROR(VLOOKUP($G14,【選択肢】!$Q$3:$U$90,5,)," ")&amp;IF(H14="","",""&amp;CHAR(10)&amp;IFERROR(VLOOKUP($H14,【選択肢】!$Q$3:$U$90,5,)," ")&amp;IF(I14="","",""&amp;CHAR(10)&amp;IFERROR(VLOOKUP($I14,【選択肢】!$Q$3:$U$90,5,)," ")&amp;IF(J14="","",""&amp;CHAR(10)&amp;IFERROR(VLOOKUP($J14,【選択肢】!$Q$3:$U$90,5,)," ")&amp;IF(K14="","",""&amp;CHAR(10)&amp;IFERROR(VLOOKUP($K14,【選択肢】!$Q$3:$U$90,5,)," ")&amp;IF(L14="","",""&amp;CHAR(10)&amp;IFERROR(VLOOKUP($L14,【選択肢】!$Q$3:$U$90,5,)," "))))))))</f>
        <v/>
      </c>
      <c r="P14" s="1311"/>
      <c r="Q14" s="1119"/>
      <c r="R14" s="1119"/>
      <c r="S14" s="167"/>
      <c r="T14" s="167"/>
      <c r="U14" s="167"/>
      <c r="V14" s="167"/>
      <c r="W14" s="167"/>
    </row>
    <row r="15" spans="1:23">
      <c r="B15" s="1115"/>
      <c r="C15" s="1116"/>
      <c r="D15" s="1117"/>
      <c r="E15" s="1117"/>
      <c r="F15" s="482">
        <f t="shared" si="0"/>
        <v>0</v>
      </c>
      <c r="G15" s="1118"/>
      <c r="H15" s="1118"/>
      <c r="I15" s="1118"/>
      <c r="J15" s="1118"/>
      <c r="K15" s="1118"/>
      <c r="L15" s="1118"/>
      <c r="M15" s="1310" t="str">
        <f>IF(G15="","",(IFERROR(VLOOKUP($G15,【選択肢】!$Q$3:$U$90,2,)," ")&amp;IF(H15="","",""&amp;CHAR(10)&amp;IFERROR(VLOOKUP($H15,【選択肢】!$Q$3:$U$90,2,)," ")&amp;IF(I15="","",""&amp;CHAR(10)&amp;IFERROR(VLOOKUP($I15,【選択肢】!$Q$3:$U$90,2,)," ")&amp;IF(J15="","",""&amp;CHAR(10)&amp;IFERROR(VLOOKUP($J15,【選択肢】!$Q$3:$U$90,2,)," ")&amp;IF(K15="","",""&amp;CHAR(10)&amp;IFERROR(VLOOKUP($K15,【選択肢】!$Q$3:$U$90,2,)," ")&amp;IF(L15="","",""&amp;CHAR(10)&amp;IFERROR(VLOOKUP($L15,【選択肢】!$Q$3:$U$90,2,)," "))))))))</f>
        <v/>
      </c>
      <c r="N15" s="1310" t="str">
        <f>IF(G15="","",(IFERROR(VLOOKUP($G15,【選択肢】!$Q$3:$U$90,4,)," ")&amp;IF(H15="","",","&amp;IFERROR(VLOOKUP($H15,【選択肢】!$Q$3:$U$90,4,)," ")&amp;IF(I15="","",","&amp;IFERROR(VLOOKUP($I15,【選択肢】!$Q$3:$U$90,4,)," ")&amp;IF(J15="","",","&amp;IFERROR(VLOOKUP($J15,【選択肢】!$Q$3:$U$90,4,)," ")&amp;IF(K15="","",","&amp;IFERROR(VLOOKUP($K15,【選択肢】!$Q$3:$U$90,4,)," ")&amp;IF(L15="","",","&amp;IFERROR(VLOOKUP($L15,【選択肢】!$Q$3:$U$90,4,)," "))))))))</f>
        <v/>
      </c>
      <c r="O15" s="1310" t="str">
        <f>IF(G15="","",(IFERROR(VLOOKUP($G15,【選択肢】!$Q$3:$U$90,5,)," ")&amp;IF(H15="","",""&amp;CHAR(10)&amp;IFERROR(VLOOKUP($H15,【選択肢】!$Q$3:$U$90,5,)," ")&amp;IF(I15="","",""&amp;CHAR(10)&amp;IFERROR(VLOOKUP($I15,【選択肢】!$Q$3:$U$90,5,)," ")&amp;IF(J15="","",""&amp;CHAR(10)&amp;IFERROR(VLOOKUP($J15,【選択肢】!$Q$3:$U$90,5,)," ")&amp;IF(K15="","",""&amp;CHAR(10)&amp;IFERROR(VLOOKUP($K15,【選択肢】!$Q$3:$U$90,5,)," ")&amp;IF(L15="","",""&amp;CHAR(10)&amp;IFERROR(VLOOKUP($L15,【選択肢】!$Q$3:$U$90,5,)," "))))))))</f>
        <v/>
      </c>
      <c r="P15" s="1311"/>
      <c r="Q15" s="1119"/>
      <c r="R15" s="1119"/>
      <c r="S15" s="167"/>
      <c r="T15" s="167"/>
      <c r="U15" s="167"/>
      <c r="V15" s="167"/>
      <c r="W15" s="167"/>
    </row>
    <row r="16" spans="1:23">
      <c r="B16" s="1115"/>
      <c r="C16" s="1116"/>
      <c r="D16" s="1117"/>
      <c r="E16" s="1117"/>
      <c r="F16" s="482">
        <f t="shared" si="0"/>
        <v>0</v>
      </c>
      <c r="G16" s="1118"/>
      <c r="H16" s="1118"/>
      <c r="I16" s="1118"/>
      <c r="J16" s="1118"/>
      <c r="K16" s="1118"/>
      <c r="L16" s="1118"/>
      <c r="M16" s="1310" t="str">
        <f>IF(G16="","",(IFERROR(VLOOKUP($G16,【選択肢】!$Q$3:$U$90,2,)," ")&amp;IF(H16="","",""&amp;CHAR(10)&amp;IFERROR(VLOOKUP($H16,【選択肢】!$Q$3:$U$90,2,)," ")&amp;IF(I16="","",""&amp;CHAR(10)&amp;IFERROR(VLOOKUP($I16,【選択肢】!$Q$3:$U$90,2,)," ")&amp;IF(J16="","",""&amp;CHAR(10)&amp;IFERROR(VLOOKUP($J16,【選択肢】!$Q$3:$U$90,2,)," ")&amp;IF(K16="","",""&amp;CHAR(10)&amp;IFERROR(VLOOKUP($K16,【選択肢】!$Q$3:$U$90,2,)," ")&amp;IF(L16="","",""&amp;CHAR(10)&amp;IFERROR(VLOOKUP($L16,【選択肢】!$Q$3:$U$90,2,)," "))))))))</f>
        <v/>
      </c>
      <c r="N16" s="1310" t="str">
        <f>IF(G16="","",(IFERROR(VLOOKUP($G16,【選択肢】!$Q$3:$U$90,4,)," ")&amp;IF(H16="","",","&amp;IFERROR(VLOOKUP($H16,【選択肢】!$Q$3:$U$90,4,)," ")&amp;IF(I16="","",","&amp;IFERROR(VLOOKUP($I16,【選択肢】!$Q$3:$U$90,4,)," ")&amp;IF(J16="","",","&amp;IFERROR(VLOOKUP($J16,【選択肢】!$Q$3:$U$90,4,)," ")&amp;IF(K16="","",","&amp;IFERROR(VLOOKUP($K16,【選択肢】!$Q$3:$U$90,4,)," ")&amp;IF(L16="","",","&amp;IFERROR(VLOOKUP($L16,【選択肢】!$Q$3:$U$90,4,)," "))))))))</f>
        <v/>
      </c>
      <c r="O16" s="1310" t="str">
        <f>IF(G16="","",(IFERROR(VLOOKUP($G16,【選択肢】!$Q$3:$U$90,5,)," ")&amp;IF(H16="","",""&amp;CHAR(10)&amp;IFERROR(VLOOKUP($H16,【選択肢】!$Q$3:$U$90,5,)," ")&amp;IF(I16="","",""&amp;CHAR(10)&amp;IFERROR(VLOOKUP($I16,【選択肢】!$Q$3:$U$90,5,)," ")&amp;IF(J16="","",""&amp;CHAR(10)&amp;IFERROR(VLOOKUP($J16,【選択肢】!$Q$3:$U$90,5,)," ")&amp;IF(K16="","",""&amp;CHAR(10)&amp;IFERROR(VLOOKUP($K16,【選択肢】!$Q$3:$U$90,5,)," ")&amp;IF(L16="","",""&amp;CHAR(10)&amp;IFERROR(VLOOKUP($L16,【選択肢】!$Q$3:$U$90,5,)," "))))))))</f>
        <v/>
      </c>
      <c r="P16" s="1311"/>
      <c r="Q16" s="1119"/>
      <c r="R16" s="1119"/>
      <c r="S16" s="167"/>
      <c r="T16" s="167"/>
      <c r="U16" s="167"/>
      <c r="V16" s="167"/>
      <c r="W16" s="167"/>
    </row>
    <row r="17" spans="2:23">
      <c r="B17" s="1115"/>
      <c r="C17" s="1116"/>
      <c r="D17" s="1117"/>
      <c r="E17" s="1117"/>
      <c r="F17" s="482">
        <f t="shared" si="0"/>
        <v>0</v>
      </c>
      <c r="G17" s="1118"/>
      <c r="H17" s="1118"/>
      <c r="I17" s="1118"/>
      <c r="J17" s="1118"/>
      <c r="K17" s="1118"/>
      <c r="L17" s="1118"/>
      <c r="M17" s="1310" t="str">
        <f>IF(G17="","",(IFERROR(VLOOKUP($G17,【選択肢】!$Q$3:$U$90,2,)," ")&amp;IF(H17="","",""&amp;CHAR(10)&amp;IFERROR(VLOOKUP($H17,【選択肢】!$Q$3:$U$90,2,)," ")&amp;IF(I17="","",""&amp;CHAR(10)&amp;IFERROR(VLOOKUP($I17,【選択肢】!$Q$3:$U$90,2,)," ")&amp;IF(J17="","",""&amp;CHAR(10)&amp;IFERROR(VLOOKUP($J17,【選択肢】!$Q$3:$U$90,2,)," ")&amp;IF(K17="","",""&amp;CHAR(10)&amp;IFERROR(VLOOKUP($K17,【選択肢】!$Q$3:$U$90,2,)," ")&amp;IF(L17="","",""&amp;CHAR(10)&amp;IFERROR(VLOOKUP($L17,【選択肢】!$Q$3:$U$90,2,)," "))))))))</f>
        <v/>
      </c>
      <c r="N17" s="1310" t="str">
        <f>IF(G17="","",(IFERROR(VLOOKUP($G17,【選択肢】!$Q$3:$U$90,4,)," ")&amp;IF(H17="","",","&amp;IFERROR(VLOOKUP($H17,【選択肢】!$Q$3:$U$90,4,)," ")&amp;IF(I17="","",","&amp;IFERROR(VLOOKUP($I17,【選択肢】!$Q$3:$U$90,4,)," ")&amp;IF(J17="","",","&amp;IFERROR(VLOOKUP($J17,【選択肢】!$Q$3:$U$90,4,)," ")&amp;IF(K17="","",","&amp;IFERROR(VLOOKUP($K17,【選択肢】!$Q$3:$U$90,4,)," ")&amp;IF(L17="","",","&amp;IFERROR(VLOOKUP($L17,【選択肢】!$Q$3:$U$90,4,)," "))))))))</f>
        <v/>
      </c>
      <c r="O17" s="1310" t="str">
        <f>IF(G17="","",(IFERROR(VLOOKUP($G17,【選択肢】!$Q$3:$U$90,5,)," ")&amp;IF(H17="","",""&amp;CHAR(10)&amp;IFERROR(VLOOKUP($H17,【選択肢】!$Q$3:$U$90,5,)," ")&amp;IF(I17="","",""&amp;CHAR(10)&amp;IFERROR(VLOOKUP($I17,【選択肢】!$Q$3:$U$90,5,)," ")&amp;IF(J17="","",""&amp;CHAR(10)&amp;IFERROR(VLOOKUP($J17,【選択肢】!$Q$3:$U$90,5,)," ")&amp;IF(K17="","",""&amp;CHAR(10)&amp;IFERROR(VLOOKUP($K17,【選択肢】!$Q$3:$U$90,5,)," ")&amp;IF(L17="","",""&amp;CHAR(10)&amp;IFERROR(VLOOKUP($L17,【選択肢】!$Q$3:$U$90,5,)," "))))))))</f>
        <v/>
      </c>
      <c r="P17" s="1311"/>
      <c r="Q17" s="1119"/>
      <c r="R17" s="1119"/>
      <c r="S17" s="167"/>
      <c r="T17" s="167"/>
      <c r="U17" s="167"/>
      <c r="V17" s="167"/>
      <c r="W17" s="167"/>
    </row>
    <row r="18" spans="2:23">
      <c r="B18" s="1115"/>
      <c r="C18" s="1116"/>
      <c r="D18" s="1117"/>
      <c r="E18" s="1117"/>
      <c r="F18" s="482">
        <f t="shared" si="0"/>
        <v>0</v>
      </c>
      <c r="G18" s="1118"/>
      <c r="H18" s="1118"/>
      <c r="I18" s="1118"/>
      <c r="J18" s="1118"/>
      <c r="K18" s="1118"/>
      <c r="L18" s="1118"/>
      <c r="M18" s="1310" t="str">
        <f>IF(G18="","",(IFERROR(VLOOKUP($G18,【選択肢】!$Q$3:$U$90,2,)," ")&amp;IF(H18="","",""&amp;CHAR(10)&amp;IFERROR(VLOOKUP($H18,【選択肢】!$Q$3:$U$90,2,)," ")&amp;IF(I18="","",""&amp;CHAR(10)&amp;IFERROR(VLOOKUP($I18,【選択肢】!$Q$3:$U$90,2,)," ")&amp;IF(J18="","",""&amp;CHAR(10)&amp;IFERROR(VLOOKUP($J18,【選択肢】!$Q$3:$U$90,2,)," ")&amp;IF(K18="","",""&amp;CHAR(10)&amp;IFERROR(VLOOKUP($K18,【選択肢】!$Q$3:$U$90,2,)," ")&amp;IF(L18="","",""&amp;CHAR(10)&amp;IFERROR(VLOOKUP($L18,【選択肢】!$Q$3:$U$90,2,)," "))))))))</f>
        <v/>
      </c>
      <c r="N18" s="1310" t="str">
        <f>IF(G18="","",(IFERROR(VLOOKUP($G18,【選択肢】!$Q$3:$U$90,4,)," ")&amp;IF(H18="","",","&amp;IFERROR(VLOOKUP($H18,【選択肢】!$Q$3:$U$90,4,)," ")&amp;IF(I18="","",","&amp;IFERROR(VLOOKUP($I18,【選択肢】!$Q$3:$U$90,4,)," ")&amp;IF(J18="","",","&amp;IFERROR(VLOOKUP($J18,【選択肢】!$Q$3:$U$90,4,)," ")&amp;IF(K18="","",","&amp;IFERROR(VLOOKUP($K18,【選択肢】!$Q$3:$U$90,4,)," ")&amp;IF(L18="","",","&amp;IFERROR(VLOOKUP($L18,【選択肢】!$Q$3:$U$90,4,)," "))))))))</f>
        <v/>
      </c>
      <c r="O18" s="1310" t="str">
        <f>IF(G18="","",(IFERROR(VLOOKUP($G18,【選択肢】!$Q$3:$U$90,5,)," ")&amp;IF(H18="","",""&amp;CHAR(10)&amp;IFERROR(VLOOKUP($H18,【選択肢】!$Q$3:$U$90,5,)," ")&amp;IF(I18="","",""&amp;CHAR(10)&amp;IFERROR(VLOOKUP($I18,【選択肢】!$Q$3:$U$90,5,)," ")&amp;IF(J18="","",""&amp;CHAR(10)&amp;IFERROR(VLOOKUP($J18,【選択肢】!$Q$3:$U$90,5,)," ")&amp;IF(K18="","",""&amp;CHAR(10)&amp;IFERROR(VLOOKUP($K18,【選択肢】!$Q$3:$U$90,5,)," ")&amp;IF(L18="","",""&amp;CHAR(10)&amp;IFERROR(VLOOKUP($L18,【選択肢】!$Q$3:$U$90,5,)," "))))))))</f>
        <v/>
      </c>
      <c r="P18" s="1311"/>
      <c r="Q18" s="1119"/>
      <c r="R18" s="1119"/>
      <c r="S18" s="167"/>
      <c r="T18" s="167"/>
      <c r="U18" s="167"/>
      <c r="V18" s="167"/>
      <c r="W18" s="167"/>
    </row>
    <row r="19" spans="2:23">
      <c r="B19" s="1115"/>
      <c r="C19" s="1116"/>
      <c r="D19" s="1117"/>
      <c r="E19" s="1117"/>
      <c r="F19" s="482">
        <f t="shared" si="0"/>
        <v>0</v>
      </c>
      <c r="G19" s="1118"/>
      <c r="H19" s="1118"/>
      <c r="I19" s="1118"/>
      <c r="J19" s="1118"/>
      <c r="K19" s="1118"/>
      <c r="L19" s="1118"/>
      <c r="M19" s="1310" t="str">
        <f>IF(G19="","",(IFERROR(VLOOKUP($G19,【選択肢】!$Q$3:$U$90,2,)," ")&amp;IF(H19="","",""&amp;CHAR(10)&amp;IFERROR(VLOOKUP($H19,【選択肢】!$Q$3:$U$90,2,)," ")&amp;IF(I19="","",""&amp;CHAR(10)&amp;IFERROR(VLOOKUP($I19,【選択肢】!$Q$3:$U$90,2,)," ")&amp;IF(J19="","",""&amp;CHAR(10)&amp;IFERROR(VLOOKUP($J19,【選択肢】!$Q$3:$U$90,2,)," ")&amp;IF(K19="","",""&amp;CHAR(10)&amp;IFERROR(VLOOKUP($K19,【選択肢】!$Q$3:$U$90,2,)," ")&amp;IF(L19="","",""&amp;CHAR(10)&amp;IFERROR(VLOOKUP($L19,【選択肢】!$Q$3:$U$90,2,)," "))))))))</f>
        <v/>
      </c>
      <c r="N19" s="1310" t="str">
        <f>IF(G19="","",(IFERROR(VLOOKUP($G19,【選択肢】!$Q$3:$U$90,4,)," ")&amp;IF(H19="","",","&amp;IFERROR(VLOOKUP($H19,【選択肢】!$Q$3:$U$90,4,)," ")&amp;IF(I19="","",","&amp;IFERROR(VLOOKUP($I19,【選択肢】!$Q$3:$U$90,4,)," ")&amp;IF(J19="","",","&amp;IFERROR(VLOOKUP($J19,【選択肢】!$Q$3:$U$90,4,)," ")&amp;IF(K19="","",","&amp;IFERROR(VLOOKUP($K19,【選択肢】!$Q$3:$U$90,4,)," ")&amp;IF(L19="","",","&amp;IFERROR(VLOOKUP($L19,【選択肢】!$Q$3:$U$90,4,)," "))))))))</f>
        <v/>
      </c>
      <c r="O19" s="1310" t="str">
        <f>IF(G19="","",(IFERROR(VLOOKUP($G19,【選択肢】!$Q$3:$U$90,5,)," ")&amp;IF(H19="","",""&amp;CHAR(10)&amp;IFERROR(VLOOKUP($H19,【選択肢】!$Q$3:$U$90,5,)," ")&amp;IF(I19="","",""&amp;CHAR(10)&amp;IFERROR(VLOOKUP($I19,【選択肢】!$Q$3:$U$90,5,)," ")&amp;IF(J19="","",""&amp;CHAR(10)&amp;IFERROR(VLOOKUP($J19,【選択肢】!$Q$3:$U$90,5,)," ")&amp;IF(K19="","",""&amp;CHAR(10)&amp;IFERROR(VLOOKUP($K19,【選択肢】!$Q$3:$U$90,5,)," ")&amp;IF(L19="","",""&amp;CHAR(10)&amp;IFERROR(VLOOKUP($L19,【選択肢】!$Q$3:$U$90,5,)," "))))))))</f>
        <v/>
      </c>
      <c r="P19" s="1311"/>
      <c r="Q19" s="1119"/>
      <c r="R19" s="1119"/>
      <c r="S19" s="167"/>
      <c r="T19" s="167"/>
      <c r="U19" s="167"/>
      <c r="V19" s="167"/>
      <c r="W19" s="167"/>
    </row>
    <row r="20" spans="2:23">
      <c r="B20" s="1115"/>
      <c r="C20" s="1116"/>
      <c r="D20" s="1117"/>
      <c r="E20" s="1117"/>
      <c r="F20" s="482">
        <f t="shared" si="0"/>
        <v>0</v>
      </c>
      <c r="G20" s="1118"/>
      <c r="H20" s="1118"/>
      <c r="I20" s="1118"/>
      <c r="J20" s="1118"/>
      <c r="K20" s="1118"/>
      <c r="L20" s="1118"/>
      <c r="M20" s="1310" t="str">
        <f>IF(G20="","",(IFERROR(VLOOKUP($G20,【選択肢】!$Q$3:$U$90,2,)," ")&amp;IF(H20="","",""&amp;CHAR(10)&amp;IFERROR(VLOOKUP($H20,【選択肢】!$Q$3:$U$90,2,)," ")&amp;IF(I20="","",""&amp;CHAR(10)&amp;IFERROR(VLOOKUP($I20,【選択肢】!$Q$3:$U$90,2,)," ")&amp;IF(J20="","",""&amp;CHAR(10)&amp;IFERROR(VLOOKUP($J20,【選択肢】!$Q$3:$U$90,2,)," ")&amp;IF(K20="","",""&amp;CHAR(10)&amp;IFERROR(VLOOKUP($K20,【選択肢】!$Q$3:$U$90,2,)," ")&amp;IF(L20="","",""&amp;CHAR(10)&amp;IFERROR(VLOOKUP($L20,【選択肢】!$Q$3:$U$90,2,)," "))))))))</f>
        <v/>
      </c>
      <c r="N20" s="1310" t="str">
        <f>IF(G20="","",(IFERROR(VLOOKUP($G20,【選択肢】!$Q$3:$U$90,4,)," ")&amp;IF(H20="","",","&amp;IFERROR(VLOOKUP($H20,【選択肢】!$Q$3:$U$90,4,)," ")&amp;IF(I20="","",","&amp;IFERROR(VLOOKUP($I20,【選択肢】!$Q$3:$U$90,4,)," ")&amp;IF(J20="","",","&amp;IFERROR(VLOOKUP($J20,【選択肢】!$Q$3:$U$90,4,)," ")&amp;IF(K20="","",","&amp;IFERROR(VLOOKUP($K20,【選択肢】!$Q$3:$U$90,4,)," ")&amp;IF(L20="","",","&amp;IFERROR(VLOOKUP($L20,【選択肢】!$Q$3:$U$90,4,)," "))))))))</f>
        <v/>
      </c>
      <c r="O20" s="1310" t="str">
        <f>IF(G20="","",(IFERROR(VLOOKUP($G20,【選択肢】!$Q$3:$U$90,5,)," ")&amp;IF(H20="","",""&amp;CHAR(10)&amp;IFERROR(VLOOKUP($H20,【選択肢】!$Q$3:$U$90,5,)," ")&amp;IF(I20="","",""&amp;CHAR(10)&amp;IFERROR(VLOOKUP($I20,【選択肢】!$Q$3:$U$90,5,)," ")&amp;IF(J20="","",""&amp;CHAR(10)&amp;IFERROR(VLOOKUP($J20,【選択肢】!$Q$3:$U$90,5,)," ")&amp;IF(K20="","",""&amp;CHAR(10)&amp;IFERROR(VLOOKUP($K20,【選択肢】!$Q$3:$U$90,5,)," ")&amp;IF(L20="","",""&amp;CHAR(10)&amp;IFERROR(VLOOKUP($L20,【選択肢】!$Q$3:$U$90,5,)," "))))))))</f>
        <v/>
      </c>
      <c r="P20" s="1311"/>
      <c r="Q20" s="1119"/>
      <c r="R20" s="1119"/>
      <c r="S20" s="167"/>
      <c r="T20" s="167"/>
      <c r="U20" s="167"/>
      <c r="V20" s="167"/>
      <c r="W20" s="167"/>
    </row>
    <row r="21" spans="2:23">
      <c r="B21" s="1115"/>
      <c r="C21" s="1116"/>
      <c r="D21" s="1117"/>
      <c r="E21" s="1117"/>
      <c r="F21" s="482">
        <f t="shared" si="0"/>
        <v>0</v>
      </c>
      <c r="G21" s="1118"/>
      <c r="H21" s="1118"/>
      <c r="I21" s="1118"/>
      <c r="J21" s="1118"/>
      <c r="K21" s="1118"/>
      <c r="L21" s="1118"/>
      <c r="M21" s="1310" t="str">
        <f>IF(G21="","",(IFERROR(VLOOKUP($G21,【選択肢】!$Q$3:$U$90,2,)," ")&amp;IF(H21="","",""&amp;CHAR(10)&amp;IFERROR(VLOOKUP($H21,【選択肢】!$Q$3:$U$90,2,)," ")&amp;IF(I21="","",""&amp;CHAR(10)&amp;IFERROR(VLOOKUP($I21,【選択肢】!$Q$3:$U$90,2,)," ")&amp;IF(J21="","",""&amp;CHAR(10)&amp;IFERROR(VLOOKUP($J21,【選択肢】!$Q$3:$U$90,2,)," ")&amp;IF(K21="","",""&amp;CHAR(10)&amp;IFERROR(VLOOKUP($K21,【選択肢】!$Q$3:$U$90,2,)," ")&amp;IF(L21="","",""&amp;CHAR(10)&amp;IFERROR(VLOOKUP($L21,【選択肢】!$Q$3:$U$90,2,)," "))))))))</f>
        <v/>
      </c>
      <c r="N21" s="1310" t="str">
        <f>IF(G21="","",(IFERROR(VLOOKUP($G21,【選択肢】!$Q$3:$U$90,4,)," ")&amp;IF(H21="","",","&amp;IFERROR(VLOOKUP($H21,【選択肢】!$Q$3:$U$90,4,)," ")&amp;IF(I21="","",","&amp;IFERROR(VLOOKUP($I21,【選択肢】!$Q$3:$U$90,4,)," ")&amp;IF(J21="","",","&amp;IFERROR(VLOOKUP($J21,【選択肢】!$Q$3:$U$90,4,)," ")&amp;IF(K21="","",","&amp;IFERROR(VLOOKUP($K21,【選択肢】!$Q$3:$U$90,4,)," ")&amp;IF(L21="","",","&amp;IFERROR(VLOOKUP($L21,【選択肢】!$Q$3:$U$90,4,)," "))))))))</f>
        <v/>
      </c>
      <c r="O21" s="1310" t="str">
        <f>IF(G21="","",(IFERROR(VLOOKUP($G21,【選択肢】!$Q$3:$U$90,5,)," ")&amp;IF(H21="","",""&amp;CHAR(10)&amp;IFERROR(VLOOKUP($H21,【選択肢】!$Q$3:$U$90,5,)," ")&amp;IF(I21="","",""&amp;CHAR(10)&amp;IFERROR(VLOOKUP($I21,【選択肢】!$Q$3:$U$90,5,)," ")&amp;IF(J21="","",""&amp;CHAR(10)&amp;IFERROR(VLOOKUP($J21,【選択肢】!$Q$3:$U$90,5,)," ")&amp;IF(K21="","",""&amp;CHAR(10)&amp;IFERROR(VLOOKUP($K21,【選択肢】!$Q$3:$U$90,5,)," ")&amp;IF(L21="","",""&amp;CHAR(10)&amp;IFERROR(VLOOKUP($L21,【選択肢】!$Q$3:$U$90,5,)," "))))))))</f>
        <v/>
      </c>
      <c r="P21" s="1311"/>
      <c r="Q21" s="1119"/>
      <c r="R21" s="1119"/>
      <c r="S21" s="167"/>
      <c r="T21" s="167"/>
      <c r="U21" s="167"/>
      <c r="V21" s="167"/>
      <c r="W21" s="167"/>
    </row>
    <row r="22" spans="2:23">
      <c r="B22" s="1115"/>
      <c r="C22" s="1116"/>
      <c r="D22" s="1117"/>
      <c r="E22" s="1117"/>
      <c r="F22" s="482">
        <f t="shared" si="0"/>
        <v>0</v>
      </c>
      <c r="G22" s="1118"/>
      <c r="H22" s="1118"/>
      <c r="I22" s="1118"/>
      <c r="J22" s="1118"/>
      <c r="K22" s="1118"/>
      <c r="L22" s="1118"/>
      <c r="M22" s="1310" t="str">
        <f>IF(G22="","",(IFERROR(VLOOKUP($G22,【選択肢】!$Q$3:$U$90,2,)," ")&amp;IF(H22="","",""&amp;CHAR(10)&amp;IFERROR(VLOOKUP($H22,【選択肢】!$Q$3:$U$90,2,)," ")&amp;IF(I22="","",""&amp;CHAR(10)&amp;IFERROR(VLOOKUP($I22,【選択肢】!$Q$3:$U$90,2,)," ")&amp;IF(J22="","",""&amp;CHAR(10)&amp;IFERROR(VLOOKUP($J22,【選択肢】!$Q$3:$U$90,2,)," ")&amp;IF(K22="","",""&amp;CHAR(10)&amp;IFERROR(VLOOKUP($K22,【選択肢】!$Q$3:$U$90,2,)," ")&amp;IF(L22="","",""&amp;CHAR(10)&amp;IFERROR(VLOOKUP($L22,【選択肢】!$Q$3:$U$90,2,)," "))))))))</f>
        <v/>
      </c>
      <c r="N22" s="1310" t="str">
        <f>IF(G22="","",(IFERROR(VLOOKUP($G22,【選択肢】!$Q$3:$U$90,4,)," ")&amp;IF(H22="","",","&amp;IFERROR(VLOOKUP($H22,【選択肢】!$Q$3:$U$90,4,)," ")&amp;IF(I22="","",","&amp;IFERROR(VLOOKUP($I22,【選択肢】!$Q$3:$U$90,4,)," ")&amp;IF(J22="","",","&amp;IFERROR(VLOOKUP($J22,【選択肢】!$Q$3:$U$90,4,)," ")&amp;IF(K22="","",","&amp;IFERROR(VLOOKUP($K22,【選択肢】!$Q$3:$U$90,4,)," ")&amp;IF(L22="","",","&amp;IFERROR(VLOOKUP($L22,【選択肢】!$Q$3:$U$90,4,)," "))))))))</f>
        <v/>
      </c>
      <c r="O22" s="1310" t="str">
        <f>IF(G22="","",(IFERROR(VLOOKUP($G22,【選択肢】!$Q$3:$U$90,5,)," ")&amp;IF(H22="","",""&amp;CHAR(10)&amp;IFERROR(VLOOKUP($H22,【選択肢】!$Q$3:$U$90,5,)," ")&amp;IF(I22="","",""&amp;CHAR(10)&amp;IFERROR(VLOOKUP($I22,【選択肢】!$Q$3:$U$90,5,)," ")&amp;IF(J22="","",""&amp;CHAR(10)&amp;IFERROR(VLOOKUP($J22,【選択肢】!$Q$3:$U$90,5,)," ")&amp;IF(K22="","",""&amp;CHAR(10)&amp;IFERROR(VLOOKUP($K22,【選択肢】!$Q$3:$U$90,5,)," ")&amp;IF(L22="","",""&amp;CHAR(10)&amp;IFERROR(VLOOKUP($L22,【選択肢】!$Q$3:$U$90,5,)," "))))))))</f>
        <v/>
      </c>
      <c r="P22" s="1311"/>
      <c r="Q22" s="1119"/>
      <c r="R22" s="1119"/>
      <c r="S22" s="167"/>
      <c r="T22" s="167"/>
      <c r="U22" s="167"/>
      <c r="V22" s="167"/>
      <c r="W22" s="167"/>
    </row>
    <row r="23" spans="2:23">
      <c r="B23" s="1115"/>
      <c r="C23" s="1116"/>
      <c r="D23" s="1117"/>
      <c r="E23" s="1117"/>
      <c r="F23" s="482">
        <f t="shared" si="0"/>
        <v>0</v>
      </c>
      <c r="G23" s="1118"/>
      <c r="H23" s="1118"/>
      <c r="I23" s="1118"/>
      <c r="J23" s="1118"/>
      <c r="K23" s="1118"/>
      <c r="L23" s="1118"/>
      <c r="M23" s="1310" t="str">
        <f>IF(G23="","",(IFERROR(VLOOKUP($G23,【選択肢】!$Q$3:$U$90,2,)," ")&amp;IF(H23="","",""&amp;CHAR(10)&amp;IFERROR(VLOOKUP($H23,【選択肢】!$Q$3:$U$90,2,)," ")&amp;IF(I23="","",""&amp;CHAR(10)&amp;IFERROR(VLOOKUP($I23,【選択肢】!$Q$3:$U$90,2,)," ")&amp;IF(J23="","",""&amp;CHAR(10)&amp;IFERROR(VLOOKUP($J23,【選択肢】!$Q$3:$U$90,2,)," ")&amp;IF(K23="","",""&amp;CHAR(10)&amp;IFERROR(VLOOKUP($K23,【選択肢】!$Q$3:$U$90,2,)," ")&amp;IF(L23="","",""&amp;CHAR(10)&amp;IFERROR(VLOOKUP($L23,【選択肢】!$Q$3:$U$90,2,)," "))))))))</f>
        <v/>
      </c>
      <c r="N23" s="1310" t="str">
        <f>IF(G23="","",(IFERROR(VLOOKUP($G23,【選択肢】!$Q$3:$U$90,4,)," ")&amp;IF(H23="","",","&amp;IFERROR(VLOOKUP($H23,【選択肢】!$Q$3:$U$90,4,)," ")&amp;IF(I23="","",","&amp;IFERROR(VLOOKUP($I23,【選択肢】!$Q$3:$U$90,4,)," ")&amp;IF(J23="","",","&amp;IFERROR(VLOOKUP($J23,【選択肢】!$Q$3:$U$90,4,)," ")&amp;IF(K23="","",","&amp;IFERROR(VLOOKUP($K23,【選択肢】!$Q$3:$U$90,4,)," ")&amp;IF(L23="","",","&amp;IFERROR(VLOOKUP($L23,【選択肢】!$Q$3:$U$90,4,)," "))))))))</f>
        <v/>
      </c>
      <c r="O23" s="1310" t="str">
        <f>IF(G23="","",(IFERROR(VLOOKUP($G23,【選択肢】!$Q$3:$U$90,5,)," ")&amp;IF(H23="","",""&amp;CHAR(10)&amp;IFERROR(VLOOKUP($H23,【選択肢】!$Q$3:$U$90,5,)," ")&amp;IF(I23="","",""&amp;CHAR(10)&amp;IFERROR(VLOOKUP($I23,【選択肢】!$Q$3:$U$90,5,)," ")&amp;IF(J23="","",""&amp;CHAR(10)&amp;IFERROR(VLOOKUP($J23,【選択肢】!$Q$3:$U$90,5,)," ")&amp;IF(K23="","",""&amp;CHAR(10)&amp;IFERROR(VLOOKUP($K23,【選択肢】!$Q$3:$U$90,5,)," ")&amp;IF(L23="","",""&amp;CHAR(10)&amp;IFERROR(VLOOKUP($L23,【選択肢】!$Q$3:$U$90,5,)," "))))))))</f>
        <v/>
      </c>
      <c r="P23" s="1311"/>
      <c r="Q23" s="1119"/>
      <c r="R23" s="1119"/>
      <c r="S23" s="167"/>
      <c r="T23" s="167"/>
      <c r="U23" s="167"/>
      <c r="V23" s="167"/>
      <c r="W23" s="167"/>
    </row>
    <row r="24" spans="2:23">
      <c r="B24" s="1115"/>
      <c r="C24" s="1116"/>
      <c r="D24" s="1117"/>
      <c r="E24" s="1117"/>
      <c r="F24" s="482">
        <f t="shared" si="0"/>
        <v>0</v>
      </c>
      <c r="G24" s="1118"/>
      <c r="H24" s="1118"/>
      <c r="I24" s="1118"/>
      <c r="J24" s="1118"/>
      <c r="K24" s="1118"/>
      <c r="L24" s="1118"/>
      <c r="M24" s="1310" t="str">
        <f>IF(G24="","",(IFERROR(VLOOKUP($G24,【選択肢】!$Q$3:$U$90,2,)," ")&amp;IF(H24="","",""&amp;CHAR(10)&amp;IFERROR(VLOOKUP($H24,【選択肢】!$Q$3:$U$90,2,)," ")&amp;IF(I24="","",""&amp;CHAR(10)&amp;IFERROR(VLOOKUP($I24,【選択肢】!$Q$3:$U$90,2,)," ")&amp;IF(J24="","",""&amp;CHAR(10)&amp;IFERROR(VLOOKUP($J24,【選択肢】!$Q$3:$U$90,2,)," ")&amp;IF(K24="","",""&amp;CHAR(10)&amp;IFERROR(VLOOKUP($K24,【選択肢】!$Q$3:$U$90,2,)," ")&amp;IF(L24="","",""&amp;CHAR(10)&amp;IFERROR(VLOOKUP($L24,【選択肢】!$Q$3:$U$90,2,)," "))))))))</f>
        <v/>
      </c>
      <c r="N24" s="1310" t="str">
        <f>IF(G24="","",(IFERROR(VLOOKUP($G24,【選択肢】!$Q$3:$U$90,4,)," ")&amp;IF(H24="","",","&amp;IFERROR(VLOOKUP($H24,【選択肢】!$Q$3:$U$90,4,)," ")&amp;IF(I24="","",","&amp;IFERROR(VLOOKUP($I24,【選択肢】!$Q$3:$U$90,4,)," ")&amp;IF(J24="","",","&amp;IFERROR(VLOOKUP($J24,【選択肢】!$Q$3:$U$90,4,)," ")&amp;IF(K24="","",","&amp;IFERROR(VLOOKUP($K24,【選択肢】!$Q$3:$U$90,4,)," ")&amp;IF(L24="","",","&amp;IFERROR(VLOOKUP($L24,【選択肢】!$Q$3:$U$90,4,)," "))))))))</f>
        <v/>
      </c>
      <c r="O24" s="1310" t="str">
        <f>IF(G24="","",(IFERROR(VLOOKUP($G24,【選択肢】!$Q$3:$U$90,5,)," ")&amp;IF(H24="","",""&amp;CHAR(10)&amp;IFERROR(VLOOKUP($H24,【選択肢】!$Q$3:$U$90,5,)," ")&amp;IF(I24="","",""&amp;CHAR(10)&amp;IFERROR(VLOOKUP($I24,【選択肢】!$Q$3:$U$90,5,)," ")&amp;IF(J24="","",""&amp;CHAR(10)&amp;IFERROR(VLOOKUP($J24,【選択肢】!$Q$3:$U$90,5,)," ")&amp;IF(K24="","",""&amp;CHAR(10)&amp;IFERROR(VLOOKUP($K24,【選択肢】!$Q$3:$U$90,5,)," ")&amp;IF(L24="","",""&amp;CHAR(10)&amp;IFERROR(VLOOKUP($L24,【選択肢】!$Q$3:$U$90,5,)," "))))))))</f>
        <v/>
      </c>
      <c r="P24" s="1311"/>
      <c r="Q24" s="1119"/>
      <c r="R24" s="1119"/>
      <c r="S24" s="167"/>
      <c r="T24" s="167"/>
      <c r="U24" s="167"/>
      <c r="V24" s="167"/>
      <c r="W24" s="167"/>
    </row>
    <row r="25" spans="2:23">
      <c r="B25" s="1115"/>
      <c r="C25" s="1116"/>
      <c r="D25" s="1117"/>
      <c r="E25" s="1117"/>
      <c r="F25" s="482">
        <f t="shared" si="0"/>
        <v>0</v>
      </c>
      <c r="G25" s="1118"/>
      <c r="H25" s="1118"/>
      <c r="I25" s="1118"/>
      <c r="J25" s="1118"/>
      <c r="K25" s="1118"/>
      <c r="L25" s="1118"/>
      <c r="M25" s="1310" t="str">
        <f>IF(G25="","",(IFERROR(VLOOKUP($G25,【選択肢】!$Q$3:$U$90,2,)," ")&amp;IF(H25="","",""&amp;CHAR(10)&amp;IFERROR(VLOOKUP($H25,【選択肢】!$Q$3:$U$90,2,)," ")&amp;IF(I25="","",""&amp;CHAR(10)&amp;IFERROR(VLOOKUP($I25,【選択肢】!$Q$3:$U$90,2,)," ")&amp;IF(J25="","",""&amp;CHAR(10)&amp;IFERROR(VLOOKUP($J25,【選択肢】!$Q$3:$U$90,2,)," ")&amp;IF(K25="","",""&amp;CHAR(10)&amp;IFERROR(VLOOKUP($K25,【選択肢】!$Q$3:$U$90,2,)," ")&amp;IF(L25="","",""&amp;CHAR(10)&amp;IFERROR(VLOOKUP($L25,【選択肢】!$Q$3:$U$90,2,)," "))))))))</f>
        <v/>
      </c>
      <c r="N25" s="1310" t="str">
        <f>IF(G25="","",(IFERROR(VLOOKUP($G25,【選択肢】!$Q$3:$U$90,4,)," ")&amp;IF(H25="","",","&amp;IFERROR(VLOOKUP($H25,【選択肢】!$Q$3:$U$90,4,)," ")&amp;IF(I25="","",","&amp;IFERROR(VLOOKUP($I25,【選択肢】!$Q$3:$U$90,4,)," ")&amp;IF(J25="","",","&amp;IFERROR(VLOOKUP($J25,【選択肢】!$Q$3:$U$90,4,)," ")&amp;IF(K25="","",","&amp;IFERROR(VLOOKUP($K25,【選択肢】!$Q$3:$U$90,4,)," ")&amp;IF(L25="","",","&amp;IFERROR(VLOOKUP($L25,【選択肢】!$Q$3:$U$90,4,)," "))))))))</f>
        <v/>
      </c>
      <c r="O25" s="1310" t="str">
        <f>IF(G25="","",(IFERROR(VLOOKUP($G25,【選択肢】!$Q$3:$U$90,5,)," ")&amp;IF(H25="","",""&amp;CHAR(10)&amp;IFERROR(VLOOKUP($H25,【選択肢】!$Q$3:$U$90,5,)," ")&amp;IF(I25="","",""&amp;CHAR(10)&amp;IFERROR(VLOOKUP($I25,【選択肢】!$Q$3:$U$90,5,)," ")&amp;IF(J25="","",""&amp;CHAR(10)&amp;IFERROR(VLOOKUP($J25,【選択肢】!$Q$3:$U$90,5,)," ")&amp;IF(K25="","",""&amp;CHAR(10)&amp;IFERROR(VLOOKUP($K25,【選択肢】!$Q$3:$U$90,5,)," ")&amp;IF(L25="","",""&amp;CHAR(10)&amp;IFERROR(VLOOKUP($L25,【選択肢】!$Q$3:$U$90,5,)," "))))))))</f>
        <v/>
      </c>
      <c r="P25" s="1311"/>
      <c r="Q25" s="1119"/>
      <c r="R25" s="1119"/>
      <c r="S25" s="167"/>
      <c r="T25" s="167"/>
      <c r="U25" s="167"/>
      <c r="V25" s="167"/>
      <c r="W25" s="167"/>
    </row>
    <row r="26" spans="2:23">
      <c r="B26" s="1115"/>
      <c r="C26" s="1116"/>
      <c r="D26" s="1117"/>
      <c r="E26" s="1117"/>
      <c r="F26" s="482">
        <f t="shared" si="0"/>
        <v>0</v>
      </c>
      <c r="G26" s="1118"/>
      <c r="H26" s="1118"/>
      <c r="I26" s="1118"/>
      <c r="J26" s="1118"/>
      <c r="K26" s="1118"/>
      <c r="L26" s="1118"/>
      <c r="M26" s="1310" t="str">
        <f>IF(G26="","",(IFERROR(VLOOKUP($G26,【選択肢】!$Q$3:$U$90,2,)," ")&amp;IF(H26="","",""&amp;CHAR(10)&amp;IFERROR(VLOOKUP($H26,【選択肢】!$Q$3:$U$90,2,)," ")&amp;IF(I26="","",""&amp;CHAR(10)&amp;IFERROR(VLOOKUP($I26,【選択肢】!$Q$3:$U$90,2,)," ")&amp;IF(J26="","",""&amp;CHAR(10)&amp;IFERROR(VLOOKUP($J26,【選択肢】!$Q$3:$U$90,2,)," ")&amp;IF(K26="","",""&amp;CHAR(10)&amp;IFERROR(VLOOKUP($K26,【選択肢】!$Q$3:$U$90,2,)," ")&amp;IF(L26="","",""&amp;CHAR(10)&amp;IFERROR(VLOOKUP($L26,【選択肢】!$Q$3:$U$90,2,)," "))))))))</f>
        <v/>
      </c>
      <c r="N26" s="1310" t="str">
        <f>IF(G26="","",(IFERROR(VLOOKUP($G26,【選択肢】!$Q$3:$U$90,4,)," ")&amp;IF(H26="","",","&amp;IFERROR(VLOOKUP($H26,【選択肢】!$Q$3:$U$90,4,)," ")&amp;IF(I26="","",","&amp;IFERROR(VLOOKUP($I26,【選択肢】!$Q$3:$U$90,4,)," ")&amp;IF(J26="","",","&amp;IFERROR(VLOOKUP($J26,【選択肢】!$Q$3:$U$90,4,)," ")&amp;IF(K26="","",","&amp;IFERROR(VLOOKUP($K26,【選択肢】!$Q$3:$U$90,4,)," ")&amp;IF(L26="","",","&amp;IFERROR(VLOOKUP($L26,【選択肢】!$Q$3:$U$90,4,)," "))))))))</f>
        <v/>
      </c>
      <c r="O26" s="1310" t="str">
        <f>IF(G26="","",(IFERROR(VLOOKUP($G26,【選択肢】!$Q$3:$U$90,5,)," ")&amp;IF(H26="","",""&amp;CHAR(10)&amp;IFERROR(VLOOKUP($H26,【選択肢】!$Q$3:$U$90,5,)," ")&amp;IF(I26="","",""&amp;CHAR(10)&amp;IFERROR(VLOOKUP($I26,【選択肢】!$Q$3:$U$90,5,)," ")&amp;IF(J26="","",""&amp;CHAR(10)&amp;IFERROR(VLOOKUP($J26,【選択肢】!$Q$3:$U$90,5,)," ")&amp;IF(K26="","",""&amp;CHAR(10)&amp;IFERROR(VLOOKUP($K26,【選択肢】!$Q$3:$U$90,5,)," ")&amp;IF(L26="","",""&amp;CHAR(10)&amp;IFERROR(VLOOKUP($L26,【選択肢】!$Q$3:$U$90,5,)," "))))))))</f>
        <v/>
      </c>
      <c r="P26" s="1311"/>
      <c r="Q26" s="1119"/>
      <c r="R26" s="1119"/>
      <c r="S26" s="167"/>
      <c r="T26" s="167"/>
      <c r="U26" s="167"/>
      <c r="V26" s="167"/>
      <c r="W26" s="167"/>
    </row>
    <row r="27" spans="2:23">
      <c r="B27" s="1115"/>
      <c r="C27" s="1116"/>
      <c r="D27" s="1117"/>
      <c r="E27" s="1117"/>
      <c r="F27" s="482">
        <f t="shared" si="0"/>
        <v>0</v>
      </c>
      <c r="G27" s="1118"/>
      <c r="H27" s="1118"/>
      <c r="I27" s="1118"/>
      <c r="J27" s="1118"/>
      <c r="K27" s="1118"/>
      <c r="L27" s="1118"/>
      <c r="M27" s="1310" t="str">
        <f>IF(G27="","",(IFERROR(VLOOKUP($G27,【選択肢】!$Q$3:$U$90,2,)," ")&amp;IF(H27="","",""&amp;CHAR(10)&amp;IFERROR(VLOOKUP($H27,【選択肢】!$Q$3:$U$90,2,)," ")&amp;IF(I27="","",""&amp;CHAR(10)&amp;IFERROR(VLOOKUP($I27,【選択肢】!$Q$3:$U$90,2,)," ")&amp;IF(J27="","",""&amp;CHAR(10)&amp;IFERROR(VLOOKUP($J27,【選択肢】!$Q$3:$U$90,2,)," ")&amp;IF(K27="","",""&amp;CHAR(10)&amp;IFERROR(VLOOKUP($K27,【選択肢】!$Q$3:$U$90,2,)," ")&amp;IF(L27="","",""&amp;CHAR(10)&amp;IFERROR(VLOOKUP($L27,【選択肢】!$Q$3:$U$90,2,)," "))))))))</f>
        <v/>
      </c>
      <c r="N27" s="1310" t="str">
        <f>IF(G27="","",(IFERROR(VLOOKUP($G27,【選択肢】!$Q$3:$U$90,4,)," ")&amp;IF(H27="","",","&amp;IFERROR(VLOOKUP($H27,【選択肢】!$Q$3:$U$90,4,)," ")&amp;IF(I27="","",","&amp;IFERROR(VLOOKUP($I27,【選択肢】!$Q$3:$U$90,4,)," ")&amp;IF(J27="","",","&amp;IFERROR(VLOOKUP($J27,【選択肢】!$Q$3:$U$90,4,)," ")&amp;IF(K27="","",","&amp;IFERROR(VLOOKUP($K27,【選択肢】!$Q$3:$U$90,4,)," ")&amp;IF(L27="","",","&amp;IFERROR(VLOOKUP($L27,【選択肢】!$Q$3:$U$90,4,)," "))))))))</f>
        <v/>
      </c>
      <c r="O27" s="1310" t="str">
        <f>IF(G27="","",(IFERROR(VLOOKUP($G27,【選択肢】!$Q$3:$U$90,5,)," ")&amp;IF(H27="","",""&amp;CHAR(10)&amp;IFERROR(VLOOKUP($H27,【選択肢】!$Q$3:$U$90,5,)," ")&amp;IF(I27="","",""&amp;CHAR(10)&amp;IFERROR(VLOOKUP($I27,【選択肢】!$Q$3:$U$90,5,)," ")&amp;IF(J27="","",""&amp;CHAR(10)&amp;IFERROR(VLOOKUP($J27,【選択肢】!$Q$3:$U$90,5,)," ")&amp;IF(K27="","",""&amp;CHAR(10)&amp;IFERROR(VLOOKUP($K27,【選択肢】!$Q$3:$U$90,5,)," ")&amp;IF(L27="","",""&amp;CHAR(10)&amp;IFERROR(VLOOKUP($L27,【選択肢】!$Q$3:$U$90,5,)," "))))))))</f>
        <v/>
      </c>
      <c r="P27" s="1311"/>
      <c r="Q27" s="1119"/>
      <c r="R27" s="1119"/>
      <c r="S27" s="167"/>
      <c r="T27" s="167"/>
      <c r="U27" s="167"/>
      <c r="V27" s="167"/>
      <c r="W27" s="167"/>
    </row>
    <row r="28" spans="2:23">
      <c r="B28" s="1115"/>
      <c r="C28" s="1116"/>
      <c r="D28" s="1117"/>
      <c r="E28" s="1117"/>
      <c r="F28" s="482">
        <f t="shared" si="0"/>
        <v>0</v>
      </c>
      <c r="G28" s="1118"/>
      <c r="H28" s="1118"/>
      <c r="I28" s="1118"/>
      <c r="J28" s="1118"/>
      <c r="K28" s="1118"/>
      <c r="L28" s="1118"/>
      <c r="M28" s="1310" t="str">
        <f>IF(G28="","",(IFERROR(VLOOKUP($G28,【選択肢】!$Q$3:$U$90,2,)," ")&amp;IF(H28="","",""&amp;CHAR(10)&amp;IFERROR(VLOOKUP($H28,【選択肢】!$Q$3:$U$90,2,)," ")&amp;IF(I28="","",""&amp;CHAR(10)&amp;IFERROR(VLOOKUP($I28,【選択肢】!$Q$3:$U$90,2,)," ")&amp;IF(J28="","",""&amp;CHAR(10)&amp;IFERROR(VLOOKUP($J28,【選択肢】!$Q$3:$U$90,2,)," ")&amp;IF(K28="","",""&amp;CHAR(10)&amp;IFERROR(VLOOKUP($K28,【選択肢】!$Q$3:$U$90,2,)," ")&amp;IF(L28="","",""&amp;CHAR(10)&amp;IFERROR(VLOOKUP($L28,【選択肢】!$Q$3:$U$90,2,)," "))))))))</f>
        <v/>
      </c>
      <c r="N28" s="1310" t="str">
        <f>IF(G28="","",(IFERROR(VLOOKUP($G28,【選択肢】!$Q$3:$U$90,4,)," ")&amp;IF(H28="","",","&amp;IFERROR(VLOOKUP($H28,【選択肢】!$Q$3:$U$90,4,)," ")&amp;IF(I28="","",","&amp;IFERROR(VLOOKUP($I28,【選択肢】!$Q$3:$U$90,4,)," ")&amp;IF(J28="","",","&amp;IFERROR(VLOOKUP($J28,【選択肢】!$Q$3:$U$90,4,)," ")&amp;IF(K28="","",","&amp;IFERROR(VLOOKUP($K28,【選択肢】!$Q$3:$U$90,4,)," ")&amp;IF(L28="","",","&amp;IFERROR(VLOOKUP($L28,【選択肢】!$Q$3:$U$90,4,)," "))))))))</f>
        <v/>
      </c>
      <c r="O28" s="1310" t="str">
        <f>IF(G28="","",(IFERROR(VLOOKUP($G28,【選択肢】!$Q$3:$U$90,5,)," ")&amp;IF(H28="","",""&amp;CHAR(10)&amp;IFERROR(VLOOKUP($H28,【選択肢】!$Q$3:$U$90,5,)," ")&amp;IF(I28="","",""&amp;CHAR(10)&amp;IFERROR(VLOOKUP($I28,【選択肢】!$Q$3:$U$90,5,)," ")&amp;IF(J28="","",""&amp;CHAR(10)&amp;IFERROR(VLOOKUP($J28,【選択肢】!$Q$3:$U$90,5,)," ")&amp;IF(K28="","",""&amp;CHAR(10)&amp;IFERROR(VLOOKUP($K28,【選択肢】!$Q$3:$U$90,5,)," ")&amp;IF(L28="","",""&amp;CHAR(10)&amp;IFERROR(VLOOKUP($L28,【選択肢】!$Q$3:$U$90,5,)," "))))))))</f>
        <v/>
      </c>
      <c r="P28" s="1311"/>
      <c r="Q28" s="1119"/>
      <c r="R28" s="1119"/>
      <c r="S28" s="167"/>
      <c r="T28" s="167"/>
      <c r="U28" s="167"/>
      <c r="V28" s="167"/>
      <c r="W28" s="167"/>
    </row>
    <row r="29" spans="2:23">
      <c r="B29" s="1115"/>
      <c r="C29" s="1116"/>
      <c r="D29" s="1117"/>
      <c r="E29" s="1117"/>
      <c r="F29" s="482">
        <f t="shared" si="0"/>
        <v>0</v>
      </c>
      <c r="G29" s="1118"/>
      <c r="H29" s="1118"/>
      <c r="I29" s="1118"/>
      <c r="J29" s="1118"/>
      <c r="K29" s="1118"/>
      <c r="L29" s="1118"/>
      <c r="M29" s="1310" t="str">
        <f>IF(G29="","",(IFERROR(VLOOKUP($G29,【選択肢】!$Q$3:$U$90,2,)," ")&amp;IF(H29="","",""&amp;CHAR(10)&amp;IFERROR(VLOOKUP($H29,【選択肢】!$Q$3:$U$90,2,)," ")&amp;IF(I29="","",""&amp;CHAR(10)&amp;IFERROR(VLOOKUP($I29,【選択肢】!$Q$3:$U$90,2,)," ")&amp;IF(J29="","",""&amp;CHAR(10)&amp;IFERROR(VLOOKUP($J29,【選択肢】!$Q$3:$U$90,2,)," ")&amp;IF(K29="","",""&amp;CHAR(10)&amp;IFERROR(VLOOKUP($K29,【選択肢】!$Q$3:$U$90,2,)," ")&amp;IF(L29="","",""&amp;CHAR(10)&amp;IFERROR(VLOOKUP($L29,【選択肢】!$Q$3:$U$90,2,)," "))))))))</f>
        <v/>
      </c>
      <c r="N29" s="1310" t="str">
        <f>IF(G29="","",(IFERROR(VLOOKUP($G29,【選択肢】!$Q$3:$U$90,4,)," ")&amp;IF(H29="","",","&amp;IFERROR(VLOOKUP($H29,【選択肢】!$Q$3:$U$90,4,)," ")&amp;IF(I29="","",","&amp;IFERROR(VLOOKUP($I29,【選択肢】!$Q$3:$U$90,4,)," ")&amp;IF(J29="","",","&amp;IFERROR(VLOOKUP($J29,【選択肢】!$Q$3:$U$90,4,)," ")&amp;IF(K29="","",","&amp;IFERROR(VLOOKUP($K29,【選択肢】!$Q$3:$U$90,4,)," ")&amp;IF(L29="","",","&amp;IFERROR(VLOOKUP($L29,【選択肢】!$Q$3:$U$90,4,)," "))))))))</f>
        <v/>
      </c>
      <c r="O29" s="1310" t="str">
        <f>IF(G29="","",(IFERROR(VLOOKUP($G29,【選択肢】!$Q$3:$U$90,5,)," ")&amp;IF(H29="","",""&amp;CHAR(10)&amp;IFERROR(VLOOKUP($H29,【選択肢】!$Q$3:$U$90,5,)," ")&amp;IF(I29="","",""&amp;CHAR(10)&amp;IFERROR(VLOOKUP($I29,【選択肢】!$Q$3:$U$90,5,)," ")&amp;IF(J29="","",""&amp;CHAR(10)&amp;IFERROR(VLOOKUP($J29,【選択肢】!$Q$3:$U$90,5,)," ")&amp;IF(K29="","",""&amp;CHAR(10)&amp;IFERROR(VLOOKUP($K29,【選択肢】!$Q$3:$U$90,5,)," ")&amp;IF(L29="","",""&amp;CHAR(10)&amp;IFERROR(VLOOKUP($L29,【選択肢】!$Q$3:$U$90,5,)," "))))))))</f>
        <v/>
      </c>
      <c r="P29" s="1311"/>
      <c r="Q29" s="1119"/>
      <c r="R29" s="1119"/>
      <c r="S29" s="167"/>
      <c r="T29" s="167"/>
      <c r="U29" s="167"/>
      <c r="V29" s="167"/>
      <c r="W29" s="167"/>
    </row>
    <row r="30" spans="2:23">
      <c r="B30" s="1115"/>
      <c r="C30" s="1116"/>
      <c r="D30" s="1117"/>
      <c r="E30" s="1117"/>
      <c r="F30" s="482">
        <f t="shared" si="0"/>
        <v>0</v>
      </c>
      <c r="G30" s="1118"/>
      <c r="H30" s="1118"/>
      <c r="I30" s="1118"/>
      <c r="J30" s="1118"/>
      <c r="K30" s="1118"/>
      <c r="L30" s="1118"/>
      <c r="M30" s="1310" t="str">
        <f>IF(G30="","",(IFERROR(VLOOKUP($G30,【選択肢】!$Q$3:$U$90,2,)," ")&amp;IF(H30="","",""&amp;CHAR(10)&amp;IFERROR(VLOOKUP($H30,【選択肢】!$Q$3:$U$90,2,)," ")&amp;IF(I30="","",""&amp;CHAR(10)&amp;IFERROR(VLOOKUP($I30,【選択肢】!$Q$3:$U$90,2,)," ")&amp;IF(J30="","",""&amp;CHAR(10)&amp;IFERROR(VLOOKUP($J30,【選択肢】!$Q$3:$U$90,2,)," ")&amp;IF(K30="","",""&amp;CHAR(10)&amp;IFERROR(VLOOKUP($K30,【選択肢】!$Q$3:$U$90,2,)," ")&amp;IF(L30="","",""&amp;CHAR(10)&amp;IFERROR(VLOOKUP($L30,【選択肢】!$Q$3:$U$90,2,)," "))))))))</f>
        <v/>
      </c>
      <c r="N30" s="1310" t="str">
        <f>IF(G30="","",(IFERROR(VLOOKUP($G30,【選択肢】!$Q$3:$U$90,4,)," ")&amp;IF(H30="","",","&amp;IFERROR(VLOOKUP($H30,【選択肢】!$Q$3:$U$90,4,)," ")&amp;IF(I30="","",","&amp;IFERROR(VLOOKUP($I30,【選択肢】!$Q$3:$U$90,4,)," ")&amp;IF(J30="","",","&amp;IFERROR(VLOOKUP($J30,【選択肢】!$Q$3:$U$90,4,)," ")&amp;IF(K30="","",","&amp;IFERROR(VLOOKUP($K30,【選択肢】!$Q$3:$U$90,4,)," ")&amp;IF(L30="","",","&amp;IFERROR(VLOOKUP($L30,【選択肢】!$Q$3:$U$90,4,)," "))))))))</f>
        <v/>
      </c>
      <c r="O30" s="1310" t="str">
        <f>IF(G30="","",(IFERROR(VLOOKUP($G30,【選択肢】!$Q$3:$U$90,5,)," ")&amp;IF(H30="","",""&amp;CHAR(10)&amp;IFERROR(VLOOKUP($H30,【選択肢】!$Q$3:$U$90,5,)," ")&amp;IF(I30="","",""&amp;CHAR(10)&amp;IFERROR(VLOOKUP($I30,【選択肢】!$Q$3:$U$90,5,)," ")&amp;IF(J30="","",""&amp;CHAR(10)&amp;IFERROR(VLOOKUP($J30,【選択肢】!$Q$3:$U$90,5,)," ")&amp;IF(K30="","",""&amp;CHAR(10)&amp;IFERROR(VLOOKUP($K30,【選択肢】!$Q$3:$U$90,5,)," ")&amp;IF(L30="","",""&amp;CHAR(10)&amp;IFERROR(VLOOKUP($L30,【選択肢】!$Q$3:$U$90,5,)," "))))))))</f>
        <v/>
      </c>
      <c r="P30" s="1311"/>
      <c r="Q30" s="1119"/>
      <c r="R30" s="1119"/>
      <c r="S30" s="167"/>
      <c r="T30" s="167"/>
      <c r="U30" s="167"/>
      <c r="V30" s="167"/>
      <c r="W30" s="167"/>
    </row>
    <row r="31" spans="2:23">
      <c r="B31" s="1115"/>
      <c r="C31" s="1116"/>
      <c r="D31" s="1117"/>
      <c r="E31" s="1117"/>
      <c r="F31" s="482">
        <f t="shared" si="0"/>
        <v>0</v>
      </c>
      <c r="G31" s="1118"/>
      <c r="H31" s="1118"/>
      <c r="I31" s="1118"/>
      <c r="J31" s="1118"/>
      <c r="K31" s="1118"/>
      <c r="L31" s="1118"/>
      <c r="M31" s="1310" t="str">
        <f>IF(G31="","",(IFERROR(VLOOKUP($G31,【選択肢】!$Q$3:$U$90,2,)," ")&amp;IF(H31="","",""&amp;CHAR(10)&amp;IFERROR(VLOOKUP($H31,【選択肢】!$Q$3:$U$90,2,)," ")&amp;IF(I31="","",""&amp;CHAR(10)&amp;IFERROR(VLOOKUP($I31,【選択肢】!$Q$3:$U$90,2,)," ")&amp;IF(J31="","",""&amp;CHAR(10)&amp;IFERROR(VLOOKUP($J31,【選択肢】!$Q$3:$U$90,2,)," ")&amp;IF(K31="","",""&amp;CHAR(10)&amp;IFERROR(VLOOKUP($K31,【選択肢】!$Q$3:$U$90,2,)," ")&amp;IF(L31="","",""&amp;CHAR(10)&amp;IFERROR(VLOOKUP($L31,【選択肢】!$Q$3:$U$90,2,)," "))))))))</f>
        <v/>
      </c>
      <c r="N31" s="1310" t="str">
        <f>IF(G31="","",(IFERROR(VLOOKUP($G31,【選択肢】!$Q$3:$U$90,4,)," ")&amp;IF(H31="","",","&amp;IFERROR(VLOOKUP($H31,【選択肢】!$Q$3:$U$90,4,)," ")&amp;IF(I31="","",","&amp;IFERROR(VLOOKUP($I31,【選択肢】!$Q$3:$U$90,4,)," ")&amp;IF(J31="","",","&amp;IFERROR(VLOOKUP($J31,【選択肢】!$Q$3:$U$90,4,)," ")&amp;IF(K31="","",","&amp;IFERROR(VLOOKUP($K31,【選択肢】!$Q$3:$U$90,4,)," ")&amp;IF(L31="","",","&amp;IFERROR(VLOOKUP($L31,【選択肢】!$Q$3:$U$90,4,)," "))))))))</f>
        <v/>
      </c>
      <c r="O31" s="1310" t="str">
        <f>IF(G31="","",(IFERROR(VLOOKUP($G31,【選択肢】!$Q$3:$U$90,5,)," ")&amp;IF(H31="","",""&amp;CHAR(10)&amp;IFERROR(VLOOKUP($H31,【選択肢】!$Q$3:$U$90,5,)," ")&amp;IF(I31="","",""&amp;CHAR(10)&amp;IFERROR(VLOOKUP($I31,【選択肢】!$Q$3:$U$90,5,)," ")&amp;IF(J31="","",""&amp;CHAR(10)&amp;IFERROR(VLOOKUP($J31,【選択肢】!$Q$3:$U$90,5,)," ")&amp;IF(K31="","",""&amp;CHAR(10)&amp;IFERROR(VLOOKUP($K31,【選択肢】!$Q$3:$U$90,5,)," ")&amp;IF(L31="","",""&amp;CHAR(10)&amp;IFERROR(VLOOKUP($L31,【選択肢】!$Q$3:$U$90,5,)," "))))))))</f>
        <v/>
      </c>
      <c r="P31" s="1311"/>
      <c r="Q31" s="1119"/>
      <c r="R31" s="1119"/>
      <c r="S31" s="167"/>
      <c r="T31" s="167"/>
      <c r="U31" s="167"/>
      <c r="V31" s="167"/>
      <c r="W31" s="167"/>
    </row>
    <row r="32" spans="2:23">
      <c r="B32" s="1115"/>
      <c r="C32" s="1116"/>
      <c r="D32" s="1117"/>
      <c r="E32" s="1117"/>
      <c r="F32" s="482">
        <f t="shared" si="0"/>
        <v>0</v>
      </c>
      <c r="G32" s="1118"/>
      <c r="H32" s="1118"/>
      <c r="I32" s="1118"/>
      <c r="J32" s="1118"/>
      <c r="K32" s="1118"/>
      <c r="L32" s="1118"/>
      <c r="M32" s="1310" t="str">
        <f>IF(G32="","",(IFERROR(VLOOKUP($G32,【選択肢】!$Q$3:$U$90,2,)," ")&amp;IF(H32="","",""&amp;CHAR(10)&amp;IFERROR(VLOOKUP($H32,【選択肢】!$Q$3:$U$90,2,)," ")&amp;IF(I32="","",""&amp;CHAR(10)&amp;IFERROR(VLOOKUP($I32,【選択肢】!$Q$3:$U$90,2,)," ")&amp;IF(J32="","",""&amp;CHAR(10)&amp;IFERROR(VLOOKUP($J32,【選択肢】!$Q$3:$U$90,2,)," ")&amp;IF(K32="","",""&amp;CHAR(10)&amp;IFERROR(VLOOKUP($K32,【選択肢】!$Q$3:$U$90,2,)," ")&amp;IF(L32="","",""&amp;CHAR(10)&amp;IFERROR(VLOOKUP($L32,【選択肢】!$Q$3:$U$90,2,)," "))))))))</f>
        <v/>
      </c>
      <c r="N32" s="1310" t="str">
        <f>IF(G32="","",(IFERROR(VLOOKUP($G32,【選択肢】!$Q$3:$U$90,4,)," ")&amp;IF(H32="","",","&amp;IFERROR(VLOOKUP($H32,【選択肢】!$Q$3:$U$90,4,)," ")&amp;IF(I32="","",","&amp;IFERROR(VLOOKUP($I32,【選択肢】!$Q$3:$U$90,4,)," ")&amp;IF(J32="","",","&amp;IFERROR(VLOOKUP($J32,【選択肢】!$Q$3:$U$90,4,)," ")&amp;IF(K32="","",","&amp;IFERROR(VLOOKUP($K32,【選択肢】!$Q$3:$U$90,4,)," ")&amp;IF(L32="","",","&amp;IFERROR(VLOOKUP($L32,【選択肢】!$Q$3:$U$90,4,)," "))))))))</f>
        <v/>
      </c>
      <c r="O32" s="1310" t="str">
        <f>IF(G32="","",(IFERROR(VLOOKUP($G32,【選択肢】!$Q$3:$U$90,5,)," ")&amp;IF(H32="","",""&amp;CHAR(10)&amp;IFERROR(VLOOKUP($H32,【選択肢】!$Q$3:$U$90,5,)," ")&amp;IF(I32="","",""&amp;CHAR(10)&amp;IFERROR(VLOOKUP($I32,【選択肢】!$Q$3:$U$90,5,)," ")&amp;IF(J32="","",""&amp;CHAR(10)&amp;IFERROR(VLOOKUP($J32,【選択肢】!$Q$3:$U$90,5,)," ")&amp;IF(K32="","",""&amp;CHAR(10)&amp;IFERROR(VLOOKUP($K32,【選択肢】!$Q$3:$U$90,5,)," ")&amp;IF(L32="","",""&amp;CHAR(10)&amp;IFERROR(VLOOKUP($L32,【選択肢】!$Q$3:$U$90,5,)," "))))))))</f>
        <v/>
      </c>
      <c r="P32" s="1311"/>
      <c r="Q32" s="1119"/>
      <c r="R32" s="1119"/>
      <c r="S32" s="167"/>
      <c r="T32" s="167"/>
      <c r="U32" s="167"/>
      <c r="V32" s="167"/>
      <c r="W32" s="167"/>
    </row>
    <row r="33" spans="2:23">
      <c r="B33" s="1115"/>
      <c r="C33" s="1116"/>
      <c r="D33" s="1117"/>
      <c r="E33" s="1117"/>
      <c r="F33" s="482">
        <f t="shared" si="0"/>
        <v>0</v>
      </c>
      <c r="G33" s="1118"/>
      <c r="H33" s="1118"/>
      <c r="I33" s="1118"/>
      <c r="J33" s="1118"/>
      <c r="K33" s="1118"/>
      <c r="L33" s="1118"/>
      <c r="M33" s="1310" t="str">
        <f>IF(G33="","",(IFERROR(VLOOKUP($G33,【選択肢】!$Q$3:$U$90,2,)," ")&amp;IF(H33="","",""&amp;CHAR(10)&amp;IFERROR(VLOOKUP($H33,【選択肢】!$Q$3:$U$90,2,)," ")&amp;IF(I33="","",""&amp;CHAR(10)&amp;IFERROR(VLOOKUP($I33,【選択肢】!$Q$3:$U$90,2,)," ")&amp;IF(J33="","",""&amp;CHAR(10)&amp;IFERROR(VLOOKUP($J33,【選択肢】!$Q$3:$U$90,2,)," ")&amp;IF(K33="","",""&amp;CHAR(10)&amp;IFERROR(VLOOKUP($K33,【選択肢】!$Q$3:$U$90,2,)," ")&amp;IF(L33="","",""&amp;CHAR(10)&amp;IFERROR(VLOOKUP($L33,【選択肢】!$Q$3:$U$90,2,)," "))))))))</f>
        <v/>
      </c>
      <c r="N33" s="1310" t="str">
        <f>IF(G33="","",(IFERROR(VLOOKUP($G33,【選択肢】!$Q$3:$U$90,4,)," ")&amp;IF(H33="","",","&amp;IFERROR(VLOOKUP($H33,【選択肢】!$Q$3:$U$90,4,)," ")&amp;IF(I33="","",","&amp;IFERROR(VLOOKUP($I33,【選択肢】!$Q$3:$U$90,4,)," ")&amp;IF(J33="","",","&amp;IFERROR(VLOOKUP($J33,【選択肢】!$Q$3:$U$90,4,)," ")&amp;IF(K33="","",","&amp;IFERROR(VLOOKUP($K33,【選択肢】!$Q$3:$U$90,4,)," ")&amp;IF(L33="","",","&amp;IFERROR(VLOOKUP($L33,【選択肢】!$Q$3:$U$90,4,)," "))))))))</f>
        <v/>
      </c>
      <c r="O33" s="1310" t="str">
        <f>IF(G33="","",(IFERROR(VLOOKUP($G33,【選択肢】!$Q$3:$U$90,5,)," ")&amp;IF(H33="","",""&amp;CHAR(10)&amp;IFERROR(VLOOKUP($H33,【選択肢】!$Q$3:$U$90,5,)," ")&amp;IF(I33="","",""&amp;CHAR(10)&amp;IFERROR(VLOOKUP($I33,【選択肢】!$Q$3:$U$90,5,)," ")&amp;IF(J33="","",""&amp;CHAR(10)&amp;IFERROR(VLOOKUP($J33,【選択肢】!$Q$3:$U$90,5,)," ")&amp;IF(K33="","",""&amp;CHAR(10)&amp;IFERROR(VLOOKUP($K33,【選択肢】!$Q$3:$U$90,5,)," ")&amp;IF(L33="","",""&amp;CHAR(10)&amp;IFERROR(VLOOKUP($L33,【選択肢】!$Q$3:$U$90,5,)," "))))))))</f>
        <v/>
      </c>
      <c r="P33" s="1311"/>
      <c r="Q33" s="1119"/>
      <c r="R33" s="1119"/>
      <c r="S33" s="167"/>
      <c r="T33" s="167"/>
      <c r="U33" s="167"/>
      <c r="V33" s="167"/>
      <c r="W33" s="167"/>
    </row>
    <row r="34" spans="2:23">
      <c r="B34" s="1115"/>
      <c r="C34" s="1116"/>
      <c r="D34" s="1117"/>
      <c r="E34" s="1117"/>
      <c r="F34" s="482">
        <f t="shared" si="0"/>
        <v>0</v>
      </c>
      <c r="G34" s="1118"/>
      <c r="H34" s="1118"/>
      <c r="I34" s="1118"/>
      <c r="J34" s="1118"/>
      <c r="K34" s="1118"/>
      <c r="L34" s="1118"/>
      <c r="M34" s="1310" t="str">
        <f>IF(G34="","",(IFERROR(VLOOKUP($G34,【選択肢】!$Q$3:$U$90,2,)," ")&amp;IF(H34="","",""&amp;CHAR(10)&amp;IFERROR(VLOOKUP($H34,【選択肢】!$Q$3:$U$90,2,)," ")&amp;IF(I34="","",""&amp;CHAR(10)&amp;IFERROR(VLOOKUP($I34,【選択肢】!$Q$3:$U$90,2,)," ")&amp;IF(J34="","",""&amp;CHAR(10)&amp;IFERROR(VLOOKUP($J34,【選択肢】!$Q$3:$U$90,2,)," ")&amp;IF(K34="","",""&amp;CHAR(10)&amp;IFERROR(VLOOKUP($K34,【選択肢】!$Q$3:$U$90,2,)," ")&amp;IF(L34="","",""&amp;CHAR(10)&amp;IFERROR(VLOOKUP($L34,【選択肢】!$Q$3:$U$90,2,)," "))))))))</f>
        <v/>
      </c>
      <c r="N34" s="1310" t="str">
        <f>IF(G34="","",(IFERROR(VLOOKUP($G34,【選択肢】!$Q$3:$U$90,4,)," ")&amp;IF(H34="","",","&amp;IFERROR(VLOOKUP($H34,【選択肢】!$Q$3:$U$90,4,)," ")&amp;IF(I34="","",","&amp;IFERROR(VLOOKUP($I34,【選択肢】!$Q$3:$U$90,4,)," ")&amp;IF(J34="","",","&amp;IFERROR(VLOOKUP($J34,【選択肢】!$Q$3:$U$90,4,)," ")&amp;IF(K34="","",","&amp;IFERROR(VLOOKUP($K34,【選択肢】!$Q$3:$U$90,4,)," ")&amp;IF(L34="","",","&amp;IFERROR(VLOOKUP($L34,【選択肢】!$Q$3:$U$90,4,)," "))))))))</f>
        <v/>
      </c>
      <c r="O34" s="1310" t="str">
        <f>IF(G34="","",(IFERROR(VLOOKUP($G34,【選択肢】!$Q$3:$U$90,5,)," ")&amp;IF(H34="","",""&amp;CHAR(10)&amp;IFERROR(VLOOKUP($H34,【選択肢】!$Q$3:$U$90,5,)," ")&amp;IF(I34="","",""&amp;CHAR(10)&amp;IFERROR(VLOOKUP($I34,【選択肢】!$Q$3:$U$90,5,)," ")&amp;IF(J34="","",""&amp;CHAR(10)&amp;IFERROR(VLOOKUP($J34,【選択肢】!$Q$3:$U$90,5,)," ")&amp;IF(K34="","",""&amp;CHAR(10)&amp;IFERROR(VLOOKUP($K34,【選択肢】!$Q$3:$U$90,5,)," ")&amp;IF(L34="","",""&amp;CHAR(10)&amp;IFERROR(VLOOKUP($L34,【選択肢】!$Q$3:$U$90,5,)," "))))))))</f>
        <v/>
      </c>
      <c r="P34" s="1311"/>
      <c r="Q34" s="1119"/>
      <c r="R34" s="1119"/>
      <c r="S34" s="167"/>
      <c r="T34" s="167"/>
      <c r="U34" s="167"/>
      <c r="V34" s="167"/>
      <c r="W34" s="167"/>
    </row>
    <row r="35" spans="2:23">
      <c r="B35" s="1115"/>
      <c r="C35" s="1116"/>
      <c r="D35" s="1117"/>
      <c r="E35" s="1117"/>
      <c r="F35" s="482">
        <f t="shared" si="0"/>
        <v>0</v>
      </c>
      <c r="G35" s="1118"/>
      <c r="H35" s="1118"/>
      <c r="I35" s="1118"/>
      <c r="J35" s="1118"/>
      <c r="K35" s="1118"/>
      <c r="L35" s="1118"/>
      <c r="M35" s="1310" t="str">
        <f>IF(G35="","",(IFERROR(VLOOKUP($G35,【選択肢】!$Q$3:$U$90,2,)," ")&amp;IF(H35="","",""&amp;CHAR(10)&amp;IFERROR(VLOOKUP($H35,【選択肢】!$Q$3:$U$90,2,)," ")&amp;IF(I35="","",""&amp;CHAR(10)&amp;IFERROR(VLOOKUP($I35,【選択肢】!$Q$3:$U$90,2,)," ")&amp;IF(J35="","",""&amp;CHAR(10)&amp;IFERROR(VLOOKUP($J35,【選択肢】!$Q$3:$U$90,2,)," ")&amp;IF(K35="","",""&amp;CHAR(10)&amp;IFERROR(VLOOKUP($K35,【選択肢】!$Q$3:$U$90,2,)," ")&amp;IF(L35="","",""&amp;CHAR(10)&amp;IFERROR(VLOOKUP($L35,【選択肢】!$Q$3:$U$90,2,)," "))))))))</f>
        <v/>
      </c>
      <c r="N35" s="1310" t="str">
        <f>IF(G35="","",(IFERROR(VLOOKUP($G35,【選択肢】!$Q$3:$U$90,4,)," ")&amp;IF(H35="","",","&amp;IFERROR(VLOOKUP($H35,【選択肢】!$Q$3:$U$90,4,)," ")&amp;IF(I35="","",","&amp;IFERROR(VLOOKUP($I35,【選択肢】!$Q$3:$U$90,4,)," ")&amp;IF(J35="","",","&amp;IFERROR(VLOOKUP($J35,【選択肢】!$Q$3:$U$90,4,)," ")&amp;IF(K35="","",","&amp;IFERROR(VLOOKUP($K35,【選択肢】!$Q$3:$U$90,4,)," ")&amp;IF(L35="","",","&amp;IFERROR(VLOOKUP($L35,【選択肢】!$Q$3:$U$90,4,)," "))))))))</f>
        <v/>
      </c>
      <c r="O35" s="1310" t="str">
        <f>IF(G35="","",(IFERROR(VLOOKUP($G35,【選択肢】!$Q$3:$U$90,5,)," ")&amp;IF(H35="","",""&amp;CHAR(10)&amp;IFERROR(VLOOKUP($H35,【選択肢】!$Q$3:$U$90,5,)," ")&amp;IF(I35="","",""&amp;CHAR(10)&amp;IFERROR(VLOOKUP($I35,【選択肢】!$Q$3:$U$90,5,)," ")&amp;IF(J35="","",""&amp;CHAR(10)&amp;IFERROR(VLOOKUP($J35,【選択肢】!$Q$3:$U$90,5,)," ")&amp;IF(K35="","",""&amp;CHAR(10)&amp;IFERROR(VLOOKUP($K35,【選択肢】!$Q$3:$U$90,5,)," ")&amp;IF(L35="","",""&amp;CHAR(10)&amp;IFERROR(VLOOKUP($L35,【選択肢】!$Q$3:$U$90,5,)," "))))))))</f>
        <v/>
      </c>
      <c r="P35" s="1311"/>
      <c r="Q35" s="1119"/>
      <c r="R35" s="1119"/>
      <c r="S35" s="167"/>
      <c r="T35" s="167"/>
      <c r="U35" s="167"/>
      <c r="V35" s="167"/>
      <c r="W35" s="167"/>
    </row>
    <row r="36" spans="2:23">
      <c r="B36" s="1115"/>
      <c r="C36" s="1116"/>
      <c r="D36" s="1117"/>
      <c r="E36" s="1117"/>
      <c r="F36" s="482">
        <f t="shared" si="0"/>
        <v>0</v>
      </c>
      <c r="G36" s="1118"/>
      <c r="H36" s="1118"/>
      <c r="I36" s="1118"/>
      <c r="J36" s="1118"/>
      <c r="K36" s="1118"/>
      <c r="L36" s="1118"/>
      <c r="M36" s="1310" t="str">
        <f>IF(G36="","",(IFERROR(VLOOKUP($G36,【選択肢】!$Q$3:$U$90,2,)," ")&amp;IF(H36="","",""&amp;CHAR(10)&amp;IFERROR(VLOOKUP($H36,【選択肢】!$Q$3:$U$90,2,)," ")&amp;IF(I36="","",""&amp;CHAR(10)&amp;IFERROR(VLOOKUP($I36,【選択肢】!$Q$3:$U$90,2,)," ")&amp;IF(J36="","",""&amp;CHAR(10)&amp;IFERROR(VLOOKUP($J36,【選択肢】!$Q$3:$U$90,2,)," ")&amp;IF(K36="","",""&amp;CHAR(10)&amp;IFERROR(VLOOKUP($K36,【選択肢】!$Q$3:$U$90,2,)," ")&amp;IF(L36="","",""&amp;CHAR(10)&amp;IFERROR(VLOOKUP($L36,【選択肢】!$Q$3:$U$90,2,)," "))))))))</f>
        <v/>
      </c>
      <c r="N36" s="1310" t="str">
        <f>IF(G36="","",(IFERROR(VLOOKUP($G36,【選択肢】!$Q$3:$U$90,4,)," ")&amp;IF(H36="","",","&amp;IFERROR(VLOOKUP($H36,【選択肢】!$Q$3:$U$90,4,)," ")&amp;IF(I36="","",","&amp;IFERROR(VLOOKUP($I36,【選択肢】!$Q$3:$U$90,4,)," ")&amp;IF(J36="","",","&amp;IFERROR(VLOOKUP($J36,【選択肢】!$Q$3:$U$90,4,)," ")&amp;IF(K36="","",","&amp;IFERROR(VLOOKUP($K36,【選択肢】!$Q$3:$U$90,4,)," ")&amp;IF(L36="","",","&amp;IFERROR(VLOOKUP($L36,【選択肢】!$Q$3:$U$90,4,)," "))))))))</f>
        <v/>
      </c>
      <c r="O36" s="1310" t="str">
        <f>IF(G36="","",(IFERROR(VLOOKUP($G36,【選択肢】!$Q$3:$U$90,5,)," ")&amp;IF(H36="","",""&amp;CHAR(10)&amp;IFERROR(VLOOKUP($H36,【選択肢】!$Q$3:$U$90,5,)," ")&amp;IF(I36="","",""&amp;CHAR(10)&amp;IFERROR(VLOOKUP($I36,【選択肢】!$Q$3:$U$90,5,)," ")&amp;IF(J36="","",""&amp;CHAR(10)&amp;IFERROR(VLOOKUP($J36,【選択肢】!$Q$3:$U$90,5,)," ")&amp;IF(K36="","",""&amp;CHAR(10)&amp;IFERROR(VLOOKUP($K36,【選択肢】!$Q$3:$U$90,5,)," ")&amp;IF(L36="","",""&amp;CHAR(10)&amp;IFERROR(VLOOKUP($L36,【選択肢】!$Q$3:$U$90,5,)," "))))))))</f>
        <v/>
      </c>
      <c r="P36" s="1311"/>
      <c r="Q36" s="1119"/>
      <c r="R36" s="1119"/>
      <c r="S36" s="167"/>
      <c r="T36" s="167"/>
      <c r="U36" s="167"/>
      <c r="V36" s="167"/>
      <c r="W36" s="167"/>
    </row>
    <row r="37" spans="2:23">
      <c r="B37" s="1115"/>
      <c r="C37" s="1116"/>
      <c r="D37" s="1117"/>
      <c r="E37" s="1117"/>
      <c r="F37" s="482">
        <f t="shared" si="0"/>
        <v>0</v>
      </c>
      <c r="G37" s="1118"/>
      <c r="H37" s="1118"/>
      <c r="I37" s="1118"/>
      <c r="J37" s="1118"/>
      <c r="K37" s="1118"/>
      <c r="L37" s="1118"/>
      <c r="M37" s="1310" t="str">
        <f>IF(G37="","",(IFERROR(VLOOKUP($G37,【選択肢】!$Q$3:$U$90,2,)," ")&amp;IF(H37="","",""&amp;CHAR(10)&amp;IFERROR(VLOOKUP($H37,【選択肢】!$Q$3:$U$90,2,)," ")&amp;IF(I37="","",""&amp;CHAR(10)&amp;IFERROR(VLOOKUP($I37,【選択肢】!$Q$3:$U$90,2,)," ")&amp;IF(J37="","",""&amp;CHAR(10)&amp;IFERROR(VLOOKUP($J37,【選択肢】!$Q$3:$U$90,2,)," ")&amp;IF(K37="","",""&amp;CHAR(10)&amp;IFERROR(VLOOKUP($K37,【選択肢】!$Q$3:$U$90,2,)," ")&amp;IF(L37="","",""&amp;CHAR(10)&amp;IFERROR(VLOOKUP($L37,【選択肢】!$Q$3:$U$90,2,)," "))))))))</f>
        <v/>
      </c>
      <c r="N37" s="1310" t="str">
        <f>IF(G37="","",(IFERROR(VLOOKUP($G37,【選択肢】!$Q$3:$U$90,4,)," ")&amp;IF(H37="","",","&amp;IFERROR(VLOOKUP($H37,【選択肢】!$Q$3:$U$90,4,)," ")&amp;IF(I37="","",","&amp;IFERROR(VLOOKUP($I37,【選択肢】!$Q$3:$U$90,4,)," ")&amp;IF(J37="","",","&amp;IFERROR(VLOOKUP($J37,【選択肢】!$Q$3:$U$90,4,)," ")&amp;IF(K37="","",","&amp;IFERROR(VLOOKUP($K37,【選択肢】!$Q$3:$U$90,4,)," ")&amp;IF(L37="","",","&amp;IFERROR(VLOOKUP($L37,【選択肢】!$Q$3:$U$90,4,)," "))))))))</f>
        <v/>
      </c>
      <c r="O37" s="1310" t="str">
        <f>IF(G37="","",(IFERROR(VLOOKUP($G37,【選択肢】!$Q$3:$U$90,5,)," ")&amp;IF(H37="","",""&amp;CHAR(10)&amp;IFERROR(VLOOKUP($H37,【選択肢】!$Q$3:$U$90,5,)," ")&amp;IF(I37="","",""&amp;CHAR(10)&amp;IFERROR(VLOOKUP($I37,【選択肢】!$Q$3:$U$90,5,)," ")&amp;IF(J37="","",""&amp;CHAR(10)&amp;IFERROR(VLOOKUP($J37,【選択肢】!$Q$3:$U$90,5,)," ")&amp;IF(K37="","",""&amp;CHAR(10)&amp;IFERROR(VLOOKUP($K37,【選択肢】!$Q$3:$U$90,5,)," ")&amp;IF(L37="","",""&amp;CHAR(10)&amp;IFERROR(VLOOKUP($L37,【選択肢】!$Q$3:$U$90,5,)," "))))))))</f>
        <v/>
      </c>
      <c r="P37" s="1311"/>
      <c r="Q37" s="1119"/>
      <c r="R37" s="1119"/>
      <c r="S37" s="167"/>
      <c r="T37" s="167"/>
      <c r="U37" s="167"/>
      <c r="V37" s="167"/>
      <c r="W37" s="167"/>
    </row>
    <row r="38" spans="2:23">
      <c r="B38" s="1115"/>
      <c r="C38" s="1116"/>
      <c r="D38" s="1117"/>
      <c r="E38" s="1117"/>
      <c r="F38" s="482">
        <f t="shared" si="0"/>
        <v>0</v>
      </c>
      <c r="G38" s="1118"/>
      <c r="H38" s="1118"/>
      <c r="I38" s="1118"/>
      <c r="J38" s="1118"/>
      <c r="K38" s="1118"/>
      <c r="L38" s="1118"/>
      <c r="M38" s="1310" t="str">
        <f>IF(G38="","",(IFERROR(VLOOKUP($G38,【選択肢】!$Q$3:$U$90,2,)," ")&amp;IF(H38="","",""&amp;CHAR(10)&amp;IFERROR(VLOOKUP($H38,【選択肢】!$Q$3:$U$90,2,)," ")&amp;IF(I38="","",""&amp;CHAR(10)&amp;IFERROR(VLOOKUP($I38,【選択肢】!$Q$3:$U$90,2,)," ")&amp;IF(J38="","",""&amp;CHAR(10)&amp;IFERROR(VLOOKUP($J38,【選択肢】!$Q$3:$U$90,2,)," ")&amp;IF(K38="","",""&amp;CHAR(10)&amp;IFERROR(VLOOKUP($K38,【選択肢】!$Q$3:$U$90,2,)," ")&amp;IF(L38="","",""&amp;CHAR(10)&amp;IFERROR(VLOOKUP($L38,【選択肢】!$Q$3:$U$90,2,)," "))))))))</f>
        <v/>
      </c>
      <c r="N38" s="1310" t="str">
        <f>IF(G38="","",(IFERROR(VLOOKUP($G38,【選択肢】!$Q$3:$U$90,4,)," ")&amp;IF(H38="","",","&amp;IFERROR(VLOOKUP($H38,【選択肢】!$Q$3:$U$90,4,)," ")&amp;IF(I38="","",","&amp;IFERROR(VLOOKUP($I38,【選択肢】!$Q$3:$U$90,4,)," ")&amp;IF(J38="","",","&amp;IFERROR(VLOOKUP($J38,【選択肢】!$Q$3:$U$90,4,)," ")&amp;IF(K38="","",","&amp;IFERROR(VLOOKUP($K38,【選択肢】!$Q$3:$U$90,4,)," ")&amp;IF(L38="","",","&amp;IFERROR(VLOOKUP($L38,【選択肢】!$Q$3:$U$90,4,)," "))))))))</f>
        <v/>
      </c>
      <c r="O38" s="1310" t="str">
        <f>IF(G38="","",(IFERROR(VLOOKUP($G38,【選択肢】!$Q$3:$U$90,5,)," ")&amp;IF(H38="","",""&amp;CHAR(10)&amp;IFERROR(VLOOKUP($H38,【選択肢】!$Q$3:$U$90,5,)," ")&amp;IF(I38="","",""&amp;CHAR(10)&amp;IFERROR(VLOOKUP($I38,【選択肢】!$Q$3:$U$90,5,)," ")&amp;IF(J38="","",""&amp;CHAR(10)&amp;IFERROR(VLOOKUP($J38,【選択肢】!$Q$3:$U$90,5,)," ")&amp;IF(K38="","",""&amp;CHAR(10)&amp;IFERROR(VLOOKUP($K38,【選択肢】!$Q$3:$U$90,5,)," ")&amp;IF(L38="","",""&amp;CHAR(10)&amp;IFERROR(VLOOKUP($L38,【選択肢】!$Q$3:$U$90,5,)," "))))))))</f>
        <v/>
      </c>
      <c r="P38" s="1311"/>
      <c r="Q38" s="1119"/>
      <c r="R38" s="1119"/>
      <c r="S38" s="167"/>
      <c r="T38" s="167"/>
      <c r="U38" s="167"/>
      <c r="V38" s="167"/>
      <c r="W38" s="167"/>
    </row>
    <row r="39" spans="2:23">
      <c r="B39" s="1115"/>
      <c r="C39" s="1116"/>
      <c r="D39" s="1117"/>
      <c r="E39" s="1117"/>
      <c r="F39" s="482">
        <f t="shared" si="0"/>
        <v>0</v>
      </c>
      <c r="G39" s="1118"/>
      <c r="H39" s="1118"/>
      <c r="I39" s="1118"/>
      <c r="J39" s="1118"/>
      <c r="K39" s="1118"/>
      <c r="L39" s="1118"/>
      <c r="M39" s="1310" t="str">
        <f>IF(G39="","",(IFERROR(VLOOKUP($G39,【選択肢】!$Q$3:$U$90,2,)," ")&amp;IF(H39="","",""&amp;CHAR(10)&amp;IFERROR(VLOOKUP($H39,【選択肢】!$Q$3:$U$90,2,)," ")&amp;IF(I39="","",""&amp;CHAR(10)&amp;IFERROR(VLOOKUP($I39,【選択肢】!$Q$3:$U$90,2,)," ")&amp;IF(J39="","",""&amp;CHAR(10)&amp;IFERROR(VLOOKUP($J39,【選択肢】!$Q$3:$U$90,2,)," ")&amp;IF(K39="","",""&amp;CHAR(10)&amp;IFERROR(VLOOKUP($K39,【選択肢】!$Q$3:$U$90,2,)," ")&amp;IF(L39="","",""&amp;CHAR(10)&amp;IFERROR(VLOOKUP($L39,【選択肢】!$Q$3:$U$90,2,)," "))))))))</f>
        <v/>
      </c>
      <c r="N39" s="1310" t="str">
        <f>IF(G39="","",(IFERROR(VLOOKUP($G39,【選択肢】!$Q$3:$U$90,4,)," ")&amp;IF(H39="","",","&amp;IFERROR(VLOOKUP($H39,【選択肢】!$Q$3:$U$90,4,)," ")&amp;IF(I39="","",","&amp;IFERROR(VLOOKUP($I39,【選択肢】!$Q$3:$U$90,4,)," ")&amp;IF(J39="","",","&amp;IFERROR(VLOOKUP($J39,【選択肢】!$Q$3:$U$90,4,)," ")&amp;IF(K39="","",","&amp;IFERROR(VLOOKUP($K39,【選択肢】!$Q$3:$U$90,4,)," ")&amp;IF(L39="","",","&amp;IFERROR(VLOOKUP($L39,【選択肢】!$Q$3:$U$90,4,)," "))))))))</f>
        <v/>
      </c>
      <c r="O39" s="1310" t="str">
        <f>IF(G39="","",(IFERROR(VLOOKUP($G39,【選択肢】!$Q$3:$U$90,5,)," ")&amp;IF(H39="","",""&amp;CHAR(10)&amp;IFERROR(VLOOKUP($H39,【選択肢】!$Q$3:$U$90,5,)," ")&amp;IF(I39="","",""&amp;CHAR(10)&amp;IFERROR(VLOOKUP($I39,【選択肢】!$Q$3:$U$90,5,)," ")&amp;IF(J39="","",""&amp;CHAR(10)&amp;IFERROR(VLOOKUP($J39,【選択肢】!$Q$3:$U$90,5,)," ")&amp;IF(K39="","",""&amp;CHAR(10)&amp;IFERROR(VLOOKUP($K39,【選択肢】!$Q$3:$U$90,5,)," ")&amp;IF(L39="","",""&amp;CHAR(10)&amp;IFERROR(VLOOKUP($L39,【選択肢】!$Q$3:$U$90,5,)," "))))))))</f>
        <v/>
      </c>
      <c r="P39" s="1311"/>
      <c r="Q39" s="1119"/>
      <c r="R39" s="1119"/>
      <c r="S39" s="167"/>
      <c r="T39" s="167"/>
      <c r="U39" s="167"/>
      <c r="V39" s="167"/>
      <c r="W39" s="167"/>
    </row>
    <row r="40" spans="2:23">
      <c r="B40" s="1115"/>
      <c r="C40" s="1116"/>
      <c r="D40" s="1117"/>
      <c r="E40" s="1117"/>
      <c r="F40" s="482">
        <f t="shared" si="0"/>
        <v>0</v>
      </c>
      <c r="G40" s="1118"/>
      <c r="H40" s="1118"/>
      <c r="I40" s="1118"/>
      <c r="J40" s="1118"/>
      <c r="K40" s="1118"/>
      <c r="L40" s="1118"/>
      <c r="M40" s="1310" t="str">
        <f>IF(G40="","",(IFERROR(VLOOKUP($G40,【選択肢】!$Q$3:$U$90,2,)," ")&amp;IF(H40="","",""&amp;CHAR(10)&amp;IFERROR(VLOOKUP($H40,【選択肢】!$Q$3:$U$90,2,)," ")&amp;IF(I40="","",""&amp;CHAR(10)&amp;IFERROR(VLOOKUP($I40,【選択肢】!$Q$3:$U$90,2,)," ")&amp;IF(J40="","",""&amp;CHAR(10)&amp;IFERROR(VLOOKUP($J40,【選択肢】!$Q$3:$U$90,2,)," ")&amp;IF(K40="","",""&amp;CHAR(10)&amp;IFERROR(VLOOKUP($K40,【選択肢】!$Q$3:$U$90,2,)," ")&amp;IF(L40="","",""&amp;CHAR(10)&amp;IFERROR(VLOOKUP($L40,【選択肢】!$Q$3:$U$90,2,)," "))))))))</f>
        <v/>
      </c>
      <c r="N40" s="1310" t="str">
        <f>IF(G40="","",(IFERROR(VLOOKUP($G40,【選択肢】!$Q$3:$U$90,4,)," ")&amp;IF(H40="","",","&amp;IFERROR(VLOOKUP($H40,【選択肢】!$Q$3:$U$90,4,)," ")&amp;IF(I40="","",","&amp;IFERROR(VLOOKUP($I40,【選択肢】!$Q$3:$U$90,4,)," ")&amp;IF(J40="","",","&amp;IFERROR(VLOOKUP($J40,【選択肢】!$Q$3:$U$90,4,)," ")&amp;IF(K40="","",","&amp;IFERROR(VLOOKUP($K40,【選択肢】!$Q$3:$U$90,4,)," ")&amp;IF(L40="","",","&amp;IFERROR(VLOOKUP($L40,【選択肢】!$Q$3:$U$90,4,)," "))))))))</f>
        <v/>
      </c>
      <c r="O40" s="1310" t="str">
        <f>IF(G40="","",(IFERROR(VLOOKUP($G40,【選択肢】!$Q$3:$U$90,5,)," ")&amp;IF(H40="","",""&amp;CHAR(10)&amp;IFERROR(VLOOKUP($H40,【選択肢】!$Q$3:$U$90,5,)," ")&amp;IF(I40="","",""&amp;CHAR(10)&amp;IFERROR(VLOOKUP($I40,【選択肢】!$Q$3:$U$90,5,)," ")&amp;IF(J40="","",""&amp;CHAR(10)&amp;IFERROR(VLOOKUP($J40,【選択肢】!$Q$3:$U$90,5,)," ")&amp;IF(K40="","",""&amp;CHAR(10)&amp;IFERROR(VLOOKUP($K40,【選択肢】!$Q$3:$U$90,5,)," ")&amp;IF(L40="","",""&amp;CHAR(10)&amp;IFERROR(VLOOKUP($L40,【選択肢】!$Q$3:$U$90,5,)," "))))))))</f>
        <v/>
      </c>
      <c r="P40" s="1311"/>
      <c r="Q40" s="1119"/>
      <c r="R40" s="1119"/>
      <c r="S40" s="167"/>
      <c r="T40" s="167"/>
      <c r="U40" s="167"/>
      <c r="V40" s="167"/>
      <c r="W40" s="167"/>
    </row>
    <row r="41" spans="2:23">
      <c r="B41" s="1115"/>
      <c r="C41" s="1116"/>
      <c r="D41" s="1117"/>
      <c r="E41" s="1117"/>
      <c r="F41" s="482">
        <f t="shared" ref="F41:F104" si="1">SUM(D41+E41)</f>
        <v>0</v>
      </c>
      <c r="G41" s="1118"/>
      <c r="H41" s="1118"/>
      <c r="I41" s="1118"/>
      <c r="J41" s="1118"/>
      <c r="K41" s="1118"/>
      <c r="L41" s="1118"/>
      <c r="M41" s="1310" t="str">
        <f>IF(G41="","",(IFERROR(VLOOKUP($G41,【選択肢】!$Q$3:$U$90,2,)," ")&amp;IF(H41="","",""&amp;CHAR(10)&amp;IFERROR(VLOOKUP($H41,【選択肢】!$Q$3:$U$90,2,)," ")&amp;IF(I41="","",""&amp;CHAR(10)&amp;IFERROR(VLOOKUP($I41,【選択肢】!$Q$3:$U$90,2,)," ")&amp;IF(J41="","",""&amp;CHAR(10)&amp;IFERROR(VLOOKUP($J41,【選択肢】!$Q$3:$U$90,2,)," ")&amp;IF(K41="","",""&amp;CHAR(10)&amp;IFERROR(VLOOKUP($K41,【選択肢】!$Q$3:$U$90,2,)," ")&amp;IF(L41="","",""&amp;CHAR(10)&amp;IFERROR(VLOOKUP($L41,【選択肢】!$Q$3:$U$90,2,)," "))))))))</f>
        <v/>
      </c>
      <c r="N41" s="1310" t="str">
        <f>IF(G41="","",(IFERROR(VLOOKUP($G41,【選択肢】!$Q$3:$U$90,4,)," ")&amp;IF(H41="","",","&amp;IFERROR(VLOOKUP($H41,【選択肢】!$Q$3:$U$90,4,)," ")&amp;IF(I41="","",","&amp;IFERROR(VLOOKUP($I41,【選択肢】!$Q$3:$U$90,4,)," ")&amp;IF(J41="","",","&amp;IFERROR(VLOOKUP($J41,【選択肢】!$Q$3:$U$90,4,)," ")&amp;IF(K41="","",","&amp;IFERROR(VLOOKUP($K41,【選択肢】!$Q$3:$U$90,4,)," ")&amp;IF(L41="","",","&amp;IFERROR(VLOOKUP($L41,【選択肢】!$Q$3:$U$90,4,)," "))))))))</f>
        <v/>
      </c>
      <c r="O41" s="1310" t="str">
        <f>IF(G41="","",(IFERROR(VLOOKUP($G41,【選択肢】!$Q$3:$U$90,5,)," ")&amp;IF(H41="","",""&amp;CHAR(10)&amp;IFERROR(VLOOKUP($H41,【選択肢】!$Q$3:$U$90,5,)," ")&amp;IF(I41="","",""&amp;CHAR(10)&amp;IFERROR(VLOOKUP($I41,【選択肢】!$Q$3:$U$90,5,)," ")&amp;IF(J41="","",""&amp;CHAR(10)&amp;IFERROR(VLOOKUP($J41,【選択肢】!$Q$3:$U$90,5,)," ")&amp;IF(K41="","",""&amp;CHAR(10)&amp;IFERROR(VLOOKUP($K41,【選択肢】!$Q$3:$U$90,5,)," ")&amp;IF(L41="","",""&amp;CHAR(10)&amp;IFERROR(VLOOKUP($L41,【選択肢】!$Q$3:$U$90,5,)," "))))))))</f>
        <v/>
      </c>
      <c r="P41" s="1311"/>
      <c r="Q41" s="1119"/>
      <c r="R41" s="1119"/>
      <c r="S41" s="167"/>
      <c r="T41" s="167"/>
      <c r="U41" s="167"/>
      <c r="V41" s="167"/>
      <c r="W41" s="167"/>
    </row>
    <row r="42" spans="2:23">
      <c r="B42" s="1115"/>
      <c r="C42" s="1116"/>
      <c r="D42" s="1117"/>
      <c r="E42" s="1117"/>
      <c r="F42" s="482">
        <f t="shared" si="1"/>
        <v>0</v>
      </c>
      <c r="G42" s="1118"/>
      <c r="H42" s="1118"/>
      <c r="I42" s="1118"/>
      <c r="J42" s="1118"/>
      <c r="K42" s="1118"/>
      <c r="L42" s="1118"/>
      <c r="M42" s="1310" t="str">
        <f>IF(G42="","",(IFERROR(VLOOKUP($G42,【選択肢】!$Q$3:$U$90,2,)," ")&amp;IF(H42="","",""&amp;CHAR(10)&amp;IFERROR(VLOOKUP($H42,【選択肢】!$Q$3:$U$90,2,)," ")&amp;IF(I42="","",""&amp;CHAR(10)&amp;IFERROR(VLOOKUP($I42,【選択肢】!$Q$3:$U$90,2,)," ")&amp;IF(J42="","",""&amp;CHAR(10)&amp;IFERROR(VLOOKUP($J42,【選択肢】!$Q$3:$U$90,2,)," ")&amp;IF(K42="","",""&amp;CHAR(10)&amp;IFERROR(VLOOKUP($K42,【選択肢】!$Q$3:$U$90,2,)," ")&amp;IF(L42="","",""&amp;CHAR(10)&amp;IFERROR(VLOOKUP($L42,【選択肢】!$Q$3:$U$90,2,)," "))))))))</f>
        <v/>
      </c>
      <c r="N42" s="1310" t="str">
        <f>IF(G42="","",(IFERROR(VLOOKUP($G42,【選択肢】!$Q$3:$U$90,4,)," ")&amp;IF(H42="","",","&amp;IFERROR(VLOOKUP($H42,【選択肢】!$Q$3:$U$90,4,)," ")&amp;IF(I42="","",","&amp;IFERROR(VLOOKUP($I42,【選択肢】!$Q$3:$U$90,4,)," ")&amp;IF(J42="","",","&amp;IFERROR(VLOOKUP($J42,【選択肢】!$Q$3:$U$90,4,)," ")&amp;IF(K42="","",","&amp;IFERROR(VLOOKUP($K42,【選択肢】!$Q$3:$U$90,4,)," ")&amp;IF(L42="","",","&amp;IFERROR(VLOOKUP($L42,【選択肢】!$Q$3:$U$90,4,)," "))))))))</f>
        <v/>
      </c>
      <c r="O42" s="1310" t="str">
        <f>IF(G42="","",(IFERROR(VLOOKUP($G42,【選択肢】!$Q$3:$U$90,5,)," ")&amp;IF(H42="","",""&amp;CHAR(10)&amp;IFERROR(VLOOKUP($H42,【選択肢】!$Q$3:$U$90,5,)," ")&amp;IF(I42="","",""&amp;CHAR(10)&amp;IFERROR(VLOOKUP($I42,【選択肢】!$Q$3:$U$90,5,)," ")&amp;IF(J42="","",""&amp;CHAR(10)&amp;IFERROR(VLOOKUP($J42,【選択肢】!$Q$3:$U$90,5,)," ")&amp;IF(K42="","",""&amp;CHAR(10)&amp;IFERROR(VLOOKUP($K42,【選択肢】!$Q$3:$U$90,5,)," ")&amp;IF(L42="","",""&amp;CHAR(10)&amp;IFERROR(VLOOKUP($L42,【選択肢】!$Q$3:$U$90,5,)," "))))))))</f>
        <v/>
      </c>
      <c r="P42" s="1311"/>
      <c r="Q42" s="1119"/>
      <c r="R42" s="1119"/>
      <c r="S42" s="167"/>
      <c r="T42" s="167"/>
      <c r="U42" s="167"/>
      <c r="V42" s="167"/>
      <c r="W42" s="167"/>
    </row>
    <row r="43" spans="2:23">
      <c r="B43" s="1115"/>
      <c r="C43" s="1116"/>
      <c r="D43" s="1117"/>
      <c r="E43" s="1117"/>
      <c r="F43" s="482">
        <f t="shared" si="1"/>
        <v>0</v>
      </c>
      <c r="G43" s="1118"/>
      <c r="H43" s="1118"/>
      <c r="I43" s="1118"/>
      <c r="J43" s="1118"/>
      <c r="K43" s="1118"/>
      <c r="L43" s="1118"/>
      <c r="M43" s="1310" t="str">
        <f>IF(G43="","",(IFERROR(VLOOKUP($G43,【選択肢】!$Q$3:$U$90,2,)," ")&amp;IF(H43="","",""&amp;CHAR(10)&amp;IFERROR(VLOOKUP($H43,【選択肢】!$Q$3:$U$90,2,)," ")&amp;IF(I43="","",""&amp;CHAR(10)&amp;IFERROR(VLOOKUP($I43,【選択肢】!$Q$3:$U$90,2,)," ")&amp;IF(J43="","",""&amp;CHAR(10)&amp;IFERROR(VLOOKUP($J43,【選択肢】!$Q$3:$U$90,2,)," ")&amp;IF(K43="","",""&amp;CHAR(10)&amp;IFERROR(VLOOKUP($K43,【選択肢】!$Q$3:$U$90,2,)," ")&amp;IF(L43="","",""&amp;CHAR(10)&amp;IFERROR(VLOOKUP($L43,【選択肢】!$Q$3:$U$90,2,)," "))))))))</f>
        <v/>
      </c>
      <c r="N43" s="1310" t="str">
        <f>IF(G43="","",(IFERROR(VLOOKUP($G43,【選択肢】!$Q$3:$U$90,4,)," ")&amp;IF(H43="","",","&amp;IFERROR(VLOOKUP($H43,【選択肢】!$Q$3:$U$90,4,)," ")&amp;IF(I43="","",","&amp;IFERROR(VLOOKUP($I43,【選択肢】!$Q$3:$U$90,4,)," ")&amp;IF(J43="","",","&amp;IFERROR(VLOOKUP($J43,【選択肢】!$Q$3:$U$90,4,)," ")&amp;IF(K43="","",","&amp;IFERROR(VLOOKUP($K43,【選択肢】!$Q$3:$U$90,4,)," ")&amp;IF(L43="","",","&amp;IFERROR(VLOOKUP($L43,【選択肢】!$Q$3:$U$90,4,)," "))))))))</f>
        <v/>
      </c>
      <c r="O43" s="1310" t="str">
        <f>IF(G43="","",(IFERROR(VLOOKUP($G43,【選択肢】!$Q$3:$U$90,5,)," ")&amp;IF(H43="","",""&amp;CHAR(10)&amp;IFERROR(VLOOKUP($H43,【選択肢】!$Q$3:$U$90,5,)," ")&amp;IF(I43="","",""&amp;CHAR(10)&amp;IFERROR(VLOOKUP($I43,【選択肢】!$Q$3:$U$90,5,)," ")&amp;IF(J43="","",""&amp;CHAR(10)&amp;IFERROR(VLOOKUP($J43,【選択肢】!$Q$3:$U$90,5,)," ")&amp;IF(K43="","",""&amp;CHAR(10)&amp;IFERROR(VLOOKUP($K43,【選択肢】!$Q$3:$U$90,5,)," ")&amp;IF(L43="","",""&amp;CHAR(10)&amp;IFERROR(VLOOKUP($L43,【選択肢】!$Q$3:$U$90,5,)," "))))))))</f>
        <v/>
      </c>
      <c r="P43" s="1311"/>
      <c r="Q43" s="1119"/>
      <c r="R43" s="1119"/>
      <c r="S43" s="167"/>
      <c r="T43" s="167"/>
      <c r="U43" s="167"/>
      <c r="V43" s="167"/>
      <c r="W43" s="167"/>
    </row>
    <row r="44" spans="2:23">
      <c r="B44" s="1115"/>
      <c r="C44" s="1116"/>
      <c r="D44" s="1117"/>
      <c r="E44" s="1117"/>
      <c r="F44" s="482">
        <f t="shared" si="1"/>
        <v>0</v>
      </c>
      <c r="G44" s="1118"/>
      <c r="H44" s="1118"/>
      <c r="I44" s="1118"/>
      <c r="J44" s="1118"/>
      <c r="K44" s="1118"/>
      <c r="L44" s="1118"/>
      <c r="M44" s="1310" t="str">
        <f>IF(G44="","",(IFERROR(VLOOKUP($G44,【選択肢】!$Q$3:$U$90,2,)," ")&amp;IF(H44="","",""&amp;CHAR(10)&amp;IFERROR(VLOOKUP($H44,【選択肢】!$Q$3:$U$90,2,)," ")&amp;IF(I44="","",""&amp;CHAR(10)&amp;IFERROR(VLOOKUP($I44,【選択肢】!$Q$3:$U$90,2,)," ")&amp;IF(J44="","",""&amp;CHAR(10)&amp;IFERROR(VLOOKUP($J44,【選択肢】!$Q$3:$U$90,2,)," ")&amp;IF(K44="","",""&amp;CHAR(10)&amp;IFERROR(VLOOKUP($K44,【選択肢】!$Q$3:$U$90,2,)," ")&amp;IF(L44="","",""&amp;CHAR(10)&amp;IFERROR(VLOOKUP($L44,【選択肢】!$Q$3:$U$90,2,)," "))))))))</f>
        <v/>
      </c>
      <c r="N44" s="1310" t="str">
        <f>IF(G44="","",(IFERROR(VLOOKUP($G44,【選択肢】!$Q$3:$U$90,4,)," ")&amp;IF(H44="","",","&amp;IFERROR(VLOOKUP($H44,【選択肢】!$Q$3:$U$90,4,)," ")&amp;IF(I44="","",","&amp;IFERROR(VLOOKUP($I44,【選択肢】!$Q$3:$U$90,4,)," ")&amp;IF(J44="","",","&amp;IFERROR(VLOOKUP($J44,【選択肢】!$Q$3:$U$90,4,)," ")&amp;IF(K44="","",","&amp;IFERROR(VLOOKUP($K44,【選択肢】!$Q$3:$U$90,4,)," ")&amp;IF(L44="","",","&amp;IFERROR(VLOOKUP($L44,【選択肢】!$Q$3:$U$90,4,)," "))))))))</f>
        <v/>
      </c>
      <c r="O44" s="1310" t="str">
        <f>IF(G44="","",(IFERROR(VLOOKUP($G44,【選択肢】!$Q$3:$U$90,5,)," ")&amp;IF(H44="","",""&amp;CHAR(10)&amp;IFERROR(VLOOKUP($H44,【選択肢】!$Q$3:$U$90,5,)," ")&amp;IF(I44="","",""&amp;CHAR(10)&amp;IFERROR(VLOOKUP($I44,【選択肢】!$Q$3:$U$90,5,)," ")&amp;IF(J44="","",""&amp;CHAR(10)&amp;IFERROR(VLOOKUP($J44,【選択肢】!$Q$3:$U$90,5,)," ")&amp;IF(K44="","",""&amp;CHAR(10)&amp;IFERROR(VLOOKUP($K44,【選択肢】!$Q$3:$U$90,5,)," ")&amp;IF(L44="","",""&amp;CHAR(10)&amp;IFERROR(VLOOKUP($L44,【選択肢】!$Q$3:$U$90,5,)," "))))))))</f>
        <v/>
      </c>
      <c r="P44" s="1311"/>
      <c r="Q44" s="1119"/>
      <c r="R44" s="1119"/>
      <c r="S44" s="167"/>
      <c r="T44" s="167"/>
      <c r="U44" s="167"/>
      <c r="V44" s="167"/>
      <c r="W44" s="167"/>
    </row>
    <row r="45" spans="2:23">
      <c r="B45" s="1115"/>
      <c r="C45" s="1116"/>
      <c r="D45" s="1117"/>
      <c r="E45" s="1117"/>
      <c r="F45" s="482">
        <f t="shared" si="1"/>
        <v>0</v>
      </c>
      <c r="G45" s="1118"/>
      <c r="H45" s="1118"/>
      <c r="I45" s="1118"/>
      <c r="J45" s="1118"/>
      <c r="K45" s="1118"/>
      <c r="L45" s="1118"/>
      <c r="M45" s="1310" t="str">
        <f>IF(G45="","",(IFERROR(VLOOKUP($G45,【選択肢】!$Q$3:$U$90,2,)," ")&amp;IF(H45="","",""&amp;CHAR(10)&amp;IFERROR(VLOOKUP($H45,【選択肢】!$Q$3:$U$90,2,)," ")&amp;IF(I45="","",""&amp;CHAR(10)&amp;IFERROR(VLOOKUP($I45,【選択肢】!$Q$3:$U$90,2,)," ")&amp;IF(J45="","",""&amp;CHAR(10)&amp;IFERROR(VLOOKUP($J45,【選択肢】!$Q$3:$U$90,2,)," ")&amp;IF(K45="","",""&amp;CHAR(10)&amp;IFERROR(VLOOKUP($K45,【選択肢】!$Q$3:$U$90,2,)," ")&amp;IF(L45="","",""&amp;CHAR(10)&amp;IFERROR(VLOOKUP($L45,【選択肢】!$Q$3:$U$90,2,)," "))))))))</f>
        <v/>
      </c>
      <c r="N45" s="1310" t="str">
        <f>IF(G45="","",(IFERROR(VLOOKUP($G45,【選択肢】!$Q$3:$U$90,4,)," ")&amp;IF(H45="","",","&amp;IFERROR(VLOOKUP($H45,【選択肢】!$Q$3:$U$90,4,)," ")&amp;IF(I45="","",","&amp;IFERROR(VLOOKUP($I45,【選択肢】!$Q$3:$U$90,4,)," ")&amp;IF(J45="","",","&amp;IFERROR(VLOOKUP($J45,【選択肢】!$Q$3:$U$90,4,)," ")&amp;IF(K45="","",","&amp;IFERROR(VLOOKUP($K45,【選択肢】!$Q$3:$U$90,4,)," ")&amp;IF(L45="","",","&amp;IFERROR(VLOOKUP($L45,【選択肢】!$Q$3:$U$90,4,)," "))))))))</f>
        <v/>
      </c>
      <c r="O45" s="1310" t="str">
        <f>IF(G45="","",(IFERROR(VLOOKUP($G45,【選択肢】!$Q$3:$U$90,5,)," ")&amp;IF(H45="","",""&amp;CHAR(10)&amp;IFERROR(VLOOKUP($H45,【選択肢】!$Q$3:$U$90,5,)," ")&amp;IF(I45="","",""&amp;CHAR(10)&amp;IFERROR(VLOOKUP($I45,【選択肢】!$Q$3:$U$90,5,)," ")&amp;IF(J45="","",""&amp;CHAR(10)&amp;IFERROR(VLOOKUP($J45,【選択肢】!$Q$3:$U$90,5,)," ")&amp;IF(K45="","",""&amp;CHAR(10)&amp;IFERROR(VLOOKUP($K45,【選択肢】!$Q$3:$U$90,5,)," ")&amp;IF(L45="","",""&amp;CHAR(10)&amp;IFERROR(VLOOKUP($L45,【選択肢】!$Q$3:$U$90,5,)," "))))))))</f>
        <v/>
      </c>
      <c r="P45" s="1311"/>
      <c r="Q45" s="1119"/>
      <c r="R45" s="1119"/>
      <c r="S45" s="167"/>
      <c r="T45" s="167"/>
      <c r="U45" s="167"/>
      <c r="V45" s="167"/>
      <c r="W45" s="167"/>
    </row>
    <row r="46" spans="2:23">
      <c r="B46" s="1115"/>
      <c r="C46" s="1116"/>
      <c r="D46" s="1117"/>
      <c r="E46" s="1117"/>
      <c r="F46" s="482">
        <f t="shared" si="1"/>
        <v>0</v>
      </c>
      <c r="G46" s="1118"/>
      <c r="H46" s="1118"/>
      <c r="I46" s="1118"/>
      <c r="J46" s="1118"/>
      <c r="K46" s="1118"/>
      <c r="L46" s="1118"/>
      <c r="M46" s="1310" t="str">
        <f>IF(G46="","",(IFERROR(VLOOKUP($G46,【選択肢】!$Q$3:$U$90,2,)," ")&amp;IF(H46="","",""&amp;CHAR(10)&amp;IFERROR(VLOOKUP($H46,【選択肢】!$Q$3:$U$90,2,)," ")&amp;IF(I46="","",""&amp;CHAR(10)&amp;IFERROR(VLOOKUP($I46,【選択肢】!$Q$3:$U$90,2,)," ")&amp;IF(J46="","",""&amp;CHAR(10)&amp;IFERROR(VLOOKUP($J46,【選択肢】!$Q$3:$U$90,2,)," ")&amp;IF(K46="","",""&amp;CHAR(10)&amp;IFERROR(VLOOKUP($K46,【選択肢】!$Q$3:$U$90,2,)," ")&amp;IF(L46="","",""&amp;CHAR(10)&amp;IFERROR(VLOOKUP($L46,【選択肢】!$Q$3:$U$90,2,)," "))))))))</f>
        <v/>
      </c>
      <c r="N46" s="1310" t="str">
        <f>IF(G46="","",(IFERROR(VLOOKUP($G46,【選択肢】!$Q$3:$U$90,4,)," ")&amp;IF(H46="","",","&amp;IFERROR(VLOOKUP($H46,【選択肢】!$Q$3:$U$90,4,)," ")&amp;IF(I46="","",","&amp;IFERROR(VLOOKUP($I46,【選択肢】!$Q$3:$U$90,4,)," ")&amp;IF(J46="","",","&amp;IFERROR(VLOOKUP($J46,【選択肢】!$Q$3:$U$90,4,)," ")&amp;IF(K46="","",","&amp;IFERROR(VLOOKUP($K46,【選択肢】!$Q$3:$U$90,4,)," ")&amp;IF(L46="","",","&amp;IFERROR(VLOOKUP($L46,【選択肢】!$Q$3:$U$90,4,)," "))))))))</f>
        <v/>
      </c>
      <c r="O46" s="1310" t="str">
        <f>IF(G46="","",(IFERROR(VLOOKUP($G46,【選択肢】!$Q$3:$U$90,5,)," ")&amp;IF(H46="","",""&amp;CHAR(10)&amp;IFERROR(VLOOKUP($H46,【選択肢】!$Q$3:$U$90,5,)," ")&amp;IF(I46="","",""&amp;CHAR(10)&amp;IFERROR(VLOOKUP($I46,【選択肢】!$Q$3:$U$90,5,)," ")&amp;IF(J46="","",""&amp;CHAR(10)&amp;IFERROR(VLOOKUP($J46,【選択肢】!$Q$3:$U$90,5,)," ")&amp;IF(K46="","",""&amp;CHAR(10)&amp;IFERROR(VLOOKUP($K46,【選択肢】!$Q$3:$U$90,5,)," ")&amp;IF(L46="","",""&amp;CHAR(10)&amp;IFERROR(VLOOKUP($L46,【選択肢】!$Q$3:$U$90,5,)," "))))))))</f>
        <v/>
      </c>
      <c r="P46" s="1311"/>
      <c r="Q46" s="1119"/>
      <c r="R46" s="1119"/>
      <c r="S46" s="167"/>
      <c r="T46" s="167"/>
      <c r="U46" s="167"/>
      <c r="V46" s="167"/>
      <c r="W46" s="167"/>
    </row>
    <row r="47" spans="2:23">
      <c r="B47" s="1115"/>
      <c r="C47" s="1116"/>
      <c r="D47" s="1117"/>
      <c r="E47" s="1117"/>
      <c r="F47" s="482">
        <f t="shared" si="1"/>
        <v>0</v>
      </c>
      <c r="G47" s="1118"/>
      <c r="H47" s="1118"/>
      <c r="I47" s="1118"/>
      <c r="J47" s="1118"/>
      <c r="K47" s="1118"/>
      <c r="L47" s="1118"/>
      <c r="M47" s="1310" t="str">
        <f>IF(G47="","",(IFERROR(VLOOKUP($G47,【選択肢】!$Q$3:$U$90,2,)," ")&amp;IF(H47="","",""&amp;CHAR(10)&amp;IFERROR(VLOOKUP($H47,【選択肢】!$Q$3:$U$90,2,)," ")&amp;IF(I47="","",""&amp;CHAR(10)&amp;IFERROR(VLOOKUP($I47,【選択肢】!$Q$3:$U$90,2,)," ")&amp;IF(J47="","",""&amp;CHAR(10)&amp;IFERROR(VLOOKUP($J47,【選択肢】!$Q$3:$U$90,2,)," ")&amp;IF(K47="","",""&amp;CHAR(10)&amp;IFERROR(VLOOKUP($K47,【選択肢】!$Q$3:$U$90,2,)," ")&amp;IF(L47="","",""&amp;CHAR(10)&amp;IFERROR(VLOOKUP($L47,【選択肢】!$Q$3:$U$90,2,)," "))))))))</f>
        <v/>
      </c>
      <c r="N47" s="1310" t="str">
        <f>IF(G47="","",(IFERROR(VLOOKUP($G47,【選択肢】!$Q$3:$U$90,4,)," ")&amp;IF(H47="","",","&amp;IFERROR(VLOOKUP($H47,【選択肢】!$Q$3:$U$90,4,)," ")&amp;IF(I47="","",","&amp;IFERROR(VLOOKUP($I47,【選択肢】!$Q$3:$U$90,4,)," ")&amp;IF(J47="","",","&amp;IFERROR(VLOOKUP($J47,【選択肢】!$Q$3:$U$90,4,)," ")&amp;IF(K47="","",","&amp;IFERROR(VLOOKUP($K47,【選択肢】!$Q$3:$U$90,4,)," ")&amp;IF(L47="","",","&amp;IFERROR(VLOOKUP($L47,【選択肢】!$Q$3:$U$90,4,)," "))))))))</f>
        <v/>
      </c>
      <c r="O47" s="1310" t="str">
        <f>IF(G47="","",(IFERROR(VLOOKUP($G47,【選択肢】!$Q$3:$U$90,5,)," ")&amp;IF(H47="","",""&amp;CHAR(10)&amp;IFERROR(VLOOKUP($H47,【選択肢】!$Q$3:$U$90,5,)," ")&amp;IF(I47="","",""&amp;CHAR(10)&amp;IFERROR(VLOOKUP($I47,【選択肢】!$Q$3:$U$90,5,)," ")&amp;IF(J47="","",""&amp;CHAR(10)&amp;IFERROR(VLOOKUP($J47,【選択肢】!$Q$3:$U$90,5,)," ")&amp;IF(K47="","",""&amp;CHAR(10)&amp;IFERROR(VLOOKUP($K47,【選択肢】!$Q$3:$U$90,5,)," ")&amp;IF(L47="","",""&amp;CHAR(10)&amp;IFERROR(VLOOKUP($L47,【選択肢】!$Q$3:$U$90,5,)," "))))))))</f>
        <v/>
      </c>
      <c r="P47" s="1311"/>
      <c r="Q47" s="1119"/>
      <c r="R47" s="1119"/>
      <c r="S47" s="167"/>
      <c r="T47" s="167"/>
      <c r="U47" s="167"/>
      <c r="V47" s="167"/>
      <c r="W47" s="167"/>
    </row>
    <row r="48" spans="2:23">
      <c r="B48" s="1115"/>
      <c r="C48" s="1116"/>
      <c r="D48" s="1117"/>
      <c r="E48" s="1117"/>
      <c r="F48" s="482">
        <f t="shared" si="1"/>
        <v>0</v>
      </c>
      <c r="G48" s="1118"/>
      <c r="H48" s="1118"/>
      <c r="I48" s="1118"/>
      <c r="J48" s="1118"/>
      <c r="K48" s="1118"/>
      <c r="L48" s="1118"/>
      <c r="M48" s="1310" t="str">
        <f>IF(G48="","",(IFERROR(VLOOKUP($G48,【選択肢】!$Q$3:$U$90,2,)," ")&amp;IF(H48="","",""&amp;CHAR(10)&amp;IFERROR(VLOOKUP($H48,【選択肢】!$Q$3:$U$90,2,)," ")&amp;IF(I48="","",""&amp;CHAR(10)&amp;IFERROR(VLOOKUP($I48,【選択肢】!$Q$3:$U$90,2,)," ")&amp;IF(J48="","",""&amp;CHAR(10)&amp;IFERROR(VLOOKUP($J48,【選択肢】!$Q$3:$U$90,2,)," ")&amp;IF(K48="","",""&amp;CHAR(10)&amp;IFERROR(VLOOKUP($K48,【選択肢】!$Q$3:$U$90,2,)," ")&amp;IF(L48="","",""&amp;CHAR(10)&amp;IFERROR(VLOOKUP($L48,【選択肢】!$Q$3:$U$90,2,)," "))))))))</f>
        <v/>
      </c>
      <c r="N48" s="1310" t="str">
        <f>IF(G48="","",(IFERROR(VLOOKUP($G48,【選択肢】!$Q$3:$U$90,4,)," ")&amp;IF(H48="","",","&amp;IFERROR(VLOOKUP($H48,【選択肢】!$Q$3:$U$90,4,)," ")&amp;IF(I48="","",","&amp;IFERROR(VLOOKUP($I48,【選択肢】!$Q$3:$U$90,4,)," ")&amp;IF(J48="","",","&amp;IFERROR(VLOOKUP($J48,【選択肢】!$Q$3:$U$90,4,)," ")&amp;IF(K48="","",","&amp;IFERROR(VLOOKUP($K48,【選択肢】!$Q$3:$U$90,4,)," ")&amp;IF(L48="","",","&amp;IFERROR(VLOOKUP($L48,【選択肢】!$Q$3:$U$90,4,)," "))))))))</f>
        <v/>
      </c>
      <c r="O48" s="1310" t="str">
        <f>IF(G48="","",(IFERROR(VLOOKUP($G48,【選択肢】!$Q$3:$U$90,5,)," ")&amp;IF(H48="","",""&amp;CHAR(10)&amp;IFERROR(VLOOKUP($H48,【選択肢】!$Q$3:$U$90,5,)," ")&amp;IF(I48="","",""&amp;CHAR(10)&amp;IFERROR(VLOOKUP($I48,【選択肢】!$Q$3:$U$90,5,)," ")&amp;IF(J48="","",""&amp;CHAR(10)&amp;IFERROR(VLOOKUP($J48,【選択肢】!$Q$3:$U$90,5,)," ")&amp;IF(K48="","",""&amp;CHAR(10)&amp;IFERROR(VLOOKUP($K48,【選択肢】!$Q$3:$U$90,5,)," ")&amp;IF(L48="","",""&amp;CHAR(10)&amp;IFERROR(VLOOKUP($L48,【選択肢】!$Q$3:$U$90,5,)," "))))))))</f>
        <v/>
      </c>
      <c r="P48" s="1311"/>
      <c r="Q48" s="1119"/>
      <c r="R48" s="1119"/>
      <c r="S48" s="167"/>
      <c r="T48" s="167"/>
      <c r="U48" s="167"/>
      <c r="V48" s="167"/>
      <c r="W48" s="167"/>
    </row>
    <row r="49" spans="2:23">
      <c r="B49" s="1115"/>
      <c r="C49" s="1116"/>
      <c r="D49" s="1117"/>
      <c r="E49" s="1117"/>
      <c r="F49" s="482">
        <f t="shared" si="1"/>
        <v>0</v>
      </c>
      <c r="G49" s="1118"/>
      <c r="H49" s="1118"/>
      <c r="I49" s="1118"/>
      <c r="J49" s="1118"/>
      <c r="K49" s="1118"/>
      <c r="L49" s="1118"/>
      <c r="M49" s="1310" t="str">
        <f>IF(G49="","",(IFERROR(VLOOKUP($G49,【選択肢】!$Q$3:$U$90,2,)," ")&amp;IF(H49="","",""&amp;CHAR(10)&amp;IFERROR(VLOOKUP($H49,【選択肢】!$Q$3:$U$90,2,)," ")&amp;IF(I49="","",""&amp;CHAR(10)&amp;IFERROR(VLOOKUP($I49,【選択肢】!$Q$3:$U$90,2,)," ")&amp;IF(J49="","",""&amp;CHAR(10)&amp;IFERROR(VLOOKUP($J49,【選択肢】!$Q$3:$U$90,2,)," ")&amp;IF(K49="","",""&amp;CHAR(10)&amp;IFERROR(VLOOKUP($K49,【選択肢】!$Q$3:$U$90,2,)," ")&amp;IF(L49="","",""&amp;CHAR(10)&amp;IFERROR(VLOOKUP($L49,【選択肢】!$Q$3:$U$90,2,)," "))))))))</f>
        <v/>
      </c>
      <c r="N49" s="1310" t="str">
        <f>IF(G49="","",(IFERROR(VLOOKUP($G49,【選択肢】!$Q$3:$U$90,4,)," ")&amp;IF(H49="","",","&amp;IFERROR(VLOOKUP($H49,【選択肢】!$Q$3:$U$90,4,)," ")&amp;IF(I49="","",","&amp;IFERROR(VLOOKUP($I49,【選択肢】!$Q$3:$U$90,4,)," ")&amp;IF(J49="","",","&amp;IFERROR(VLOOKUP($J49,【選択肢】!$Q$3:$U$90,4,)," ")&amp;IF(K49="","",","&amp;IFERROR(VLOOKUP($K49,【選択肢】!$Q$3:$U$90,4,)," ")&amp;IF(L49="","",","&amp;IFERROR(VLOOKUP($L49,【選択肢】!$Q$3:$U$90,4,)," "))))))))</f>
        <v/>
      </c>
      <c r="O49" s="1310" t="str">
        <f>IF(G49="","",(IFERROR(VLOOKUP($G49,【選択肢】!$Q$3:$U$90,5,)," ")&amp;IF(H49="","",""&amp;CHAR(10)&amp;IFERROR(VLOOKUP($H49,【選択肢】!$Q$3:$U$90,5,)," ")&amp;IF(I49="","",""&amp;CHAR(10)&amp;IFERROR(VLOOKUP($I49,【選択肢】!$Q$3:$U$90,5,)," ")&amp;IF(J49="","",""&amp;CHAR(10)&amp;IFERROR(VLOOKUP($J49,【選択肢】!$Q$3:$U$90,5,)," ")&amp;IF(K49="","",""&amp;CHAR(10)&amp;IFERROR(VLOOKUP($K49,【選択肢】!$Q$3:$U$90,5,)," ")&amp;IF(L49="","",""&amp;CHAR(10)&amp;IFERROR(VLOOKUP($L49,【選択肢】!$Q$3:$U$90,5,)," "))))))))</f>
        <v/>
      </c>
      <c r="P49" s="1311"/>
      <c r="Q49" s="1119"/>
      <c r="R49" s="1119"/>
      <c r="S49" s="167"/>
      <c r="T49" s="167"/>
      <c r="U49" s="167"/>
      <c r="V49" s="167"/>
      <c r="W49" s="167"/>
    </row>
    <row r="50" spans="2:23">
      <c r="B50" s="1115"/>
      <c r="C50" s="1116"/>
      <c r="D50" s="1117"/>
      <c r="E50" s="1117"/>
      <c r="F50" s="482">
        <f t="shared" si="1"/>
        <v>0</v>
      </c>
      <c r="G50" s="1118"/>
      <c r="H50" s="1118"/>
      <c r="I50" s="1118"/>
      <c r="J50" s="1118"/>
      <c r="K50" s="1118"/>
      <c r="L50" s="1118"/>
      <c r="M50" s="1310" t="str">
        <f>IF(G50="","",(IFERROR(VLOOKUP($G50,【選択肢】!$Q$3:$U$90,2,)," ")&amp;IF(H50="","",""&amp;CHAR(10)&amp;IFERROR(VLOOKUP($H50,【選択肢】!$Q$3:$U$90,2,)," ")&amp;IF(I50="","",""&amp;CHAR(10)&amp;IFERROR(VLOOKUP($I50,【選択肢】!$Q$3:$U$90,2,)," ")&amp;IF(J50="","",""&amp;CHAR(10)&amp;IFERROR(VLOOKUP($J50,【選択肢】!$Q$3:$U$90,2,)," ")&amp;IF(K50="","",""&amp;CHAR(10)&amp;IFERROR(VLOOKUP($K50,【選択肢】!$Q$3:$U$90,2,)," ")&amp;IF(L50="","",""&amp;CHAR(10)&amp;IFERROR(VLOOKUP($L50,【選択肢】!$Q$3:$U$90,2,)," "))))))))</f>
        <v/>
      </c>
      <c r="N50" s="1310" t="str">
        <f>IF(G50="","",(IFERROR(VLOOKUP($G50,【選択肢】!$Q$3:$U$90,4,)," ")&amp;IF(H50="","",","&amp;IFERROR(VLOOKUP($H50,【選択肢】!$Q$3:$U$90,4,)," ")&amp;IF(I50="","",","&amp;IFERROR(VLOOKUP($I50,【選択肢】!$Q$3:$U$90,4,)," ")&amp;IF(J50="","",","&amp;IFERROR(VLOOKUP($J50,【選択肢】!$Q$3:$U$90,4,)," ")&amp;IF(K50="","",","&amp;IFERROR(VLOOKUP($K50,【選択肢】!$Q$3:$U$90,4,)," ")&amp;IF(L50="","",","&amp;IFERROR(VLOOKUP($L50,【選択肢】!$Q$3:$U$90,4,)," "))))))))</f>
        <v/>
      </c>
      <c r="O50" s="1310" t="str">
        <f>IF(G50="","",(IFERROR(VLOOKUP($G50,【選択肢】!$Q$3:$U$90,5,)," ")&amp;IF(H50="","",""&amp;CHAR(10)&amp;IFERROR(VLOOKUP($H50,【選択肢】!$Q$3:$U$90,5,)," ")&amp;IF(I50="","",""&amp;CHAR(10)&amp;IFERROR(VLOOKUP($I50,【選択肢】!$Q$3:$U$90,5,)," ")&amp;IF(J50="","",""&amp;CHAR(10)&amp;IFERROR(VLOOKUP($J50,【選択肢】!$Q$3:$U$90,5,)," ")&amp;IF(K50="","",""&amp;CHAR(10)&amp;IFERROR(VLOOKUP($K50,【選択肢】!$Q$3:$U$90,5,)," ")&amp;IF(L50="","",""&amp;CHAR(10)&amp;IFERROR(VLOOKUP($L50,【選択肢】!$Q$3:$U$90,5,)," "))))))))</f>
        <v/>
      </c>
      <c r="P50" s="1311"/>
      <c r="Q50" s="1119"/>
      <c r="R50" s="1119"/>
      <c r="S50" s="167"/>
      <c r="T50" s="167"/>
      <c r="U50" s="167"/>
      <c r="V50" s="167"/>
      <c r="W50" s="167"/>
    </row>
    <row r="51" spans="2:23">
      <c r="B51" s="1115"/>
      <c r="C51" s="1116"/>
      <c r="D51" s="1117"/>
      <c r="E51" s="1117"/>
      <c r="F51" s="482">
        <f t="shared" si="1"/>
        <v>0</v>
      </c>
      <c r="G51" s="1118"/>
      <c r="H51" s="1118"/>
      <c r="I51" s="1118"/>
      <c r="J51" s="1118"/>
      <c r="K51" s="1118"/>
      <c r="L51" s="1118"/>
      <c r="M51" s="1310" t="str">
        <f>IF(G51="","",(IFERROR(VLOOKUP($G51,【選択肢】!$Q$3:$U$90,2,)," ")&amp;IF(H51="","",""&amp;CHAR(10)&amp;IFERROR(VLOOKUP($H51,【選択肢】!$Q$3:$U$90,2,)," ")&amp;IF(I51="","",""&amp;CHAR(10)&amp;IFERROR(VLOOKUP($I51,【選択肢】!$Q$3:$U$90,2,)," ")&amp;IF(J51="","",""&amp;CHAR(10)&amp;IFERROR(VLOOKUP($J51,【選択肢】!$Q$3:$U$90,2,)," ")&amp;IF(K51="","",""&amp;CHAR(10)&amp;IFERROR(VLOOKUP($K51,【選択肢】!$Q$3:$U$90,2,)," ")&amp;IF(L51="","",""&amp;CHAR(10)&amp;IFERROR(VLOOKUP($L51,【選択肢】!$Q$3:$U$90,2,)," "))))))))</f>
        <v/>
      </c>
      <c r="N51" s="1310" t="str">
        <f>IF(G51="","",(IFERROR(VLOOKUP($G51,【選択肢】!$Q$3:$U$90,4,)," ")&amp;IF(H51="","",","&amp;IFERROR(VLOOKUP($H51,【選択肢】!$Q$3:$U$90,4,)," ")&amp;IF(I51="","",","&amp;IFERROR(VLOOKUP($I51,【選択肢】!$Q$3:$U$90,4,)," ")&amp;IF(J51="","",","&amp;IFERROR(VLOOKUP($J51,【選択肢】!$Q$3:$U$90,4,)," ")&amp;IF(K51="","",","&amp;IFERROR(VLOOKUP($K51,【選択肢】!$Q$3:$U$90,4,)," ")&amp;IF(L51="","",","&amp;IFERROR(VLOOKUP($L51,【選択肢】!$Q$3:$U$90,4,)," "))))))))</f>
        <v/>
      </c>
      <c r="O51" s="1310" t="str">
        <f>IF(G51="","",(IFERROR(VLOOKUP($G51,【選択肢】!$Q$3:$U$90,5,)," ")&amp;IF(H51="","",""&amp;CHAR(10)&amp;IFERROR(VLOOKUP($H51,【選択肢】!$Q$3:$U$90,5,)," ")&amp;IF(I51="","",""&amp;CHAR(10)&amp;IFERROR(VLOOKUP($I51,【選択肢】!$Q$3:$U$90,5,)," ")&amp;IF(J51="","",""&amp;CHAR(10)&amp;IFERROR(VLOOKUP($J51,【選択肢】!$Q$3:$U$90,5,)," ")&amp;IF(K51="","",""&amp;CHAR(10)&amp;IFERROR(VLOOKUP($K51,【選択肢】!$Q$3:$U$90,5,)," ")&amp;IF(L51="","",""&amp;CHAR(10)&amp;IFERROR(VLOOKUP($L51,【選択肢】!$Q$3:$U$90,5,)," "))))))))</f>
        <v/>
      </c>
      <c r="P51" s="1311"/>
      <c r="Q51" s="1119"/>
      <c r="R51" s="1119"/>
      <c r="S51" s="167"/>
      <c r="T51" s="167"/>
      <c r="U51" s="167"/>
      <c r="V51" s="167"/>
      <c r="W51" s="167"/>
    </row>
    <row r="52" spans="2:23">
      <c r="B52" s="1115"/>
      <c r="C52" s="1116"/>
      <c r="D52" s="1117"/>
      <c r="E52" s="1117"/>
      <c r="F52" s="482">
        <f t="shared" si="1"/>
        <v>0</v>
      </c>
      <c r="G52" s="1118"/>
      <c r="H52" s="1118"/>
      <c r="I52" s="1118"/>
      <c r="J52" s="1118"/>
      <c r="K52" s="1118"/>
      <c r="L52" s="1118"/>
      <c r="M52" s="1310" t="str">
        <f>IF(G52="","",(IFERROR(VLOOKUP($G52,【選択肢】!$Q$3:$U$90,2,)," ")&amp;IF(H52="","",""&amp;CHAR(10)&amp;IFERROR(VLOOKUP($H52,【選択肢】!$Q$3:$U$90,2,)," ")&amp;IF(I52="","",""&amp;CHAR(10)&amp;IFERROR(VLOOKUP($I52,【選択肢】!$Q$3:$U$90,2,)," ")&amp;IF(J52="","",""&amp;CHAR(10)&amp;IFERROR(VLOOKUP($J52,【選択肢】!$Q$3:$U$90,2,)," ")&amp;IF(K52="","",""&amp;CHAR(10)&amp;IFERROR(VLOOKUP($K52,【選択肢】!$Q$3:$U$90,2,)," ")&amp;IF(L52="","",""&amp;CHAR(10)&amp;IFERROR(VLOOKUP($L52,【選択肢】!$Q$3:$U$90,2,)," "))))))))</f>
        <v/>
      </c>
      <c r="N52" s="1310" t="str">
        <f>IF(G52="","",(IFERROR(VLOOKUP($G52,【選択肢】!$Q$3:$U$90,4,)," ")&amp;IF(H52="","",","&amp;IFERROR(VLOOKUP($H52,【選択肢】!$Q$3:$U$90,4,)," ")&amp;IF(I52="","",","&amp;IFERROR(VLOOKUP($I52,【選択肢】!$Q$3:$U$90,4,)," ")&amp;IF(J52="","",","&amp;IFERROR(VLOOKUP($J52,【選択肢】!$Q$3:$U$90,4,)," ")&amp;IF(K52="","",","&amp;IFERROR(VLOOKUP($K52,【選択肢】!$Q$3:$U$90,4,)," ")&amp;IF(L52="","",","&amp;IFERROR(VLOOKUP($L52,【選択肢】!$Q$3:$U$90,4,)," "))))))))</f>
        <v/>
      </c>
      <c r="O52" s="1310" t="str">
        <f>IF(G52="","",(IFERROR(VLOOKUP($G52,【選択肢】!$Q$3:$U$90,5,)," ")&amp;IF(H52="","",""&amp;CHAR(10)&amp;IFERROR(VLOOKUP($H52,【選択肢】!$Q$3:$U$90,5,)," ")&amp;IF(I52="","",""&amp;CHAR(10)&amp;IFERROR(VLOOKUP($I52,【選択肢】!$Q$3:$U$90,5,)," ")&amp;IF(J52="","",""&amp;CHAR(10)&amp;IFERROR(VLOOKUP($J52,【選択肢】!$Q$3:$U$90,5,)," ")&amp;IF(K52="","",""&amp;CHAR(10)&amp;IFERROR(VLOOKUP($K52,【選択肢】!$Q$3:$U$90,5,)," ")&amp;IF(L52="","",""&amp;CHAR(10)&amp;IFERROR(VLOOKUP($L52,【選択肢】!$Q$3:$U$90,5,)," "))))))))</f>
        <v/>
      </c>
      <c r="P52" s="1311"/>
      <c r="Q52" s="1119"/>
      <c r="R52" s="1119"/>
      <c r="S52" s="167"/>
      <c r="T52" s="167"/>
      <c r="U52" s="167"/>
      <c r="V52" s="167"/>
      <c r="W52" s="167"/>
    </row>
    <row r="53" spans="2:23">
      <c r="B53" s="1115"/>
      <c r="C53" s="1116"/>
      <c r="D53" s="1117"/>
      <c r="E53" s="1117"/>
      <c r="F53" s="482">
        <f t="shared" si="1"/>
        <v>0</v>
      </c>
      <c r="G53" s="1118"/>
      <c r="H53" s="1118"/>
      <c r="I53" s="1118"/>
      <c r="J53" s="1118"/>
      <c r="K53" s="1118"/>
      <c r="L53" s="1118"/>
      <c r="M53" s="1310" t="str">
        <f>IF(G53="","",(IFERROR(VLOOKUP($G53,【選択肢】!$Q$3:$U$90,2,)," ")&amp;IF(H53="","",""&amp;CHAR(10)&amp;IFERROR(VLOOKUP($H53,【選択肢】!$Q$3:$U$90,2,)," ")&amp;IF(I53="","",""&amp;CHAR(10)&amp;IFERROR(VLOOKUP($I53,【選択肢】!$Q$3:$U$90,2,)," ")&amp;IF(J53="","",""&amp;CHAR(10)&amp;IFERROR(VLOOKUP($J53,【選択肢】!$Q$3:$U$90,2,)," ")&amp;IF(K53="","",""&amp;CHAR(10)&amp;IFERROR(VLOOKUP($K53,【選択肢】!$Q$3:$U$90,2,)," ")&amp;IF(L53="","",""&amp;CHAR(10)&amp;IFERROR(VLOOKUP($L53,【選択肢】!$Q$3:$U$90,2,)," "))))))))</f>
        <v/>
      </c>
      <c r="N53" s="1310" t="str">
        <f>IF(G53="","",(IFERROR(VLOOKUP($G53,【選択肢】!$Q$3:$U$90,4,)," ")&amp;IF(H53="","",","&amp;IFERROR(VLOOKUP($H53,【選択肢】!$Q$3:$U$90,4,)," ")&amp;IF(I53="","",","&amp;IFERROR(VLOOKUP($I53,【選択肢】!$Q$3:$U$90,4,)," ")&amp;IF(J53="","",","&amp;IFERROR(VLOOKUP($J53,【選択肢】!$Q$3:$U$90,4,)," ")&amp;IF(K53="","",","&amp;IFERROR(VLOOKUP($K53,【選択肢】!$Q$3:$U$90,4,)," ")&amp;IF(L53="","",","&amp;IFERROR(VLOOKUP($L53,【選択肢】!$Q$3:$U$90,4,)," "))))))))</f>
        <v/>
      </c>
      <c r="O53" s="1310" t="str">
        <f>IF(G53="","",(IFERROR(VLOOKUP($G53,【選択肢】!$Q$3:$U$90,5,)," ")&amp;IF(H53="","",""&amp;CHAR(10)&amp;IFERROR(VLOOKUP($H53,【選択肢】!$Q$3:$U$90,5,)," ")&amp;IF(I53="","",""&amp;CHAR(10)&amp;IFERROR(VLOOKUP($I53,【選択肢】!$Q$3:$U$90,5,)," ")&amp;IF(J53="","",""&amp;CHAR(10)&amp;IFERROR(VLOOKUP($J53,【選択肢】!$Q$3:$U$90,5,)," ")&amp;IF(K53="","",""&amp;CHAR(10)&amp;IFERROR(VLOOKUP($K53,【選択肢】!$Q$3:$U$90,5,)," ")&amp;IF(L53="","",""&amp;CHAR(10)&amp;IFERROR(VLOOKUP($L53,【選択肢】!$Q$3:$U$90,5,)," "))))))))</f>
        <v/>
      </c>
      <c r="P53" s="1311"/>
      <c r="Q53" s="1119"/>
      <c r="R53" s="1119"/>
      <c r="S53" s="167"/>
      <c r="T53" s="167"/>
      <c r="U53" s="167"/>
      <c r="V53" s="167"/>
      <c r="W53" s="167"/>
    </row>
    <row r="54" spans="2:23">
      <c r="B54" s="1115"/>
      <c r="C54" s="1116"/>
      <c r="D54" s="1117"/>
      <c r="E54" s="1117"/>
      <c r="F54" s="482">
        <f t="shared" si="1"/>
        <v>0</v>
      </c>
      <c r="G54" s="1118"/>
      <c r="H54" s="1118"/>
      <c r="I54" s="1118"/>
      <c r="J54" s="1118"/>
      <c r="K54" s="1118"/>
      <c r="L54" s="1118"/>
      <c r="M54" s="1310" t="str">
        <f>IF(G54="","",(IFERROR(VLOOKUP($G54,【選択肢】!$Q$3:$U$90,2,)," ")&amp;IF(H54="","",""&amp;CHAR(10)&amp;IFERROR(VLOOKUP($H54,【選択肢】!$Q$3:$U$90,2,)," ")&amp;IF(I54="","",""&amp;CHAR(10)&amp;IFERROR(VLOOKUP($I54,【選択肢】!$Q$3:$U$90,2,)," ")&amp;IF(J54="","",""&amp;CHAR(10)&amp;IFERROR(VLOOKUP($J54,【選択肢】!$Q$3:$U$90,2,)," ")&amp;IF(K54="","",""&amp;CHAR(10)&amp;IFERROR(VLOOKUP($K54,【選択肢】!$Q$3:$U$90,2,)," ")&amp;IF(L54="","",""&amp;CHAR(10)&amp;IFERROR(VLOOKUP($L54,【選択肢】!$Q$3:$U$90,2,)," "))))))))</f>
        <v/>
      </c>
      <c r="N54" s="1310" t="str">
        <f>IF(G54="","",(IFERROR(VLOOKUP($G54,【選択肢】!$Q$3:$U$90,4,)," ")&amp;IF(H54="","",","&amp;IFERROR(VLOOKUP($H54,【選択肢】!$Q$3:$U$90,4,)," ")&amp;IF(I54="","",","&amp;IFERROR(VLOOKUP($I54,【選択肢】!$Q$3:$U$90,4,)," ")&amp;IF(J54="","",","&amp;IFERROR(VLOOKUP($J54,【選択肢】!$Q$3:$U$90,4,)," ")&amp;IF(K54="","",","&amp;IFERROR(VLOOKUP($K54,【選択肢】!$Q$3:$U$90,4,)," ")&amp;IF(L54="","",","&amp;IFERROR(VLOOKUP($L54,【選択肢】!$Q$3:$U$90,4,)," "))))))))</f>
        <v/>
      </c>
      <c r="O54" s="1310" t="str">
        <f>IF(G54="","",(IFERROR(VLOOKUP($G54,【選択肢】!$Q$3:$U$90,5,)," ")&amp;IF(H54="","",""&amp;CHAR(10)&amp;IFERROR(VLOOKUP($H54,【選択肢】!$Q$3:$U$90,5,)," ")&amp;IF(I54="","",""&amp;CHAR(10)&amp;IFERROR(VLOOKUP($I54,【選択肢】!$Q$3:$U$90,5,)," ")&amp;IF(J54="","",""&amp;CHAR(10)&amp;IFERROR(VLOOKUP($J54,【選択肢】!$Q$3:$U$90,5,)," ")&amp;IF(K54="","",""&amp;CHAR(10)&amp;IFERROR(VLOOKUP($K54,【選択肢】!$Q$3:$U$90,5,)," ")&amp;IF(L54="","",""&amp;CHAR(10)&amp;IFERROR(VLOOKUP($L54,【選択肢】!$Q$3:$U$90,5,)," "))))))))</f>
        <v/>
      </c>
      <c r="P54" s="1311"/>
      <c r="Q54" s="1119"/>
      <c r="R54" s="1119"/>
      <c r="S54" s="167"/>
      <c r="T54" s="167"/>
      <c r="U54" s="167"/>
      <c r="V54" s="167"/>
      <c r="W54" s="167"/>
    </row>
    <row r="55" spans="2:23">
      <c r="B55" s="1115"/>
      <c r="C55" s="1116"/>
      <c r="D55" s="1117"/>
      <c r="E55" s="1117"/>
      <c r="F55" s="482">
        <f t="shared" si="1"/>
        <v>0</v>
      </c>
      <c r="G55" s="1118"/>
      <c r="H55" s="1118"/>
      <c r="I55" s="1118"/>
      <c r="J55" s="1118"/>
      <c r="K55" s="1118"/>
      <c r="L55" s="1118"/>
      <c r="M55" s="1310" t="str">
        <f>IF(G55="","",(IFERROR(VLOOKUP($G55,【選択肢】!$Q$3:$U$90,2,)," ")&amp;IF(H55="","",""&amp;CHAR(10)&amp;IFERROR(VLOOKUP($H55,【選択肢】!$Q$3:$U$90,2,)," ")&amp;IF(I55="","",""&amp;CHAR(10)&amp;IFERROR(VLOOKUP($I55,【選択肢】!$Q$3:$U$90,2,)," ")&amp;IF(J55="","",""&amp;CHAR(10)&amp;IFERROR(VLOOKUP($J55,【選択肢】!$Q$3:$U$90,2,)," ")&amp;IF(K55="","",""&amp;CHAR(10)&amp;IFERROR(VLOOKUP($K55,【選択肢】!$Q$3:$U$90,2,)," ")&amp;IF(L55="","",""&amp;CHAR(10)&amp;IFERROR(VLOOKUP($L55,【選択肢】!$Q$3:$U$90,2,)," "))))))))</f>
        <v/>
      </c>
      <c r="N55" s="1310" t="str">
        <f>IF(G55="","",(IFERROR(VLOOKUP($G55,【選択肢】!$Q$3:$U$90,4,)," ")&amp;IF(H55="","",","&amp;IFERROR(VLOOKUP($H55,【選択肢】!$Q$3:$U$90,4,)," ")&amp;IF(I55="","",","&amp;IFERROR(VLOOKUP($I55,【選択肢】!$Q$3:$U$90,4,)," ")&amp;IF(J55="","",","&amp;IFERROR(VLOOKUP($J55,【選択肢】!$Q$3:$U$90,4,)," ")&amp;IF(K55="","",","&amp;IFERROR(VLOOKUP($K55,【選択肢】!$Q$3:$U$90,4,)," ")&amp;IF(L55="","",","&amp;IFERROR(VLOOKUP($L55,【選択肢】!$Q$3:$U$90,4,)," "))))))))</f>
        <v/>
      </c>
      <c r="O55" s="1310" t="str">
        <f>IF(G55="","",(IFERROR(VLOOKUP($G55,【選択肢】!$Q$3:$U$90,5,)," ")&amp;IF(H55="","",""&amp;CHAR(10)&amp;IFERROR(VLOOKUP($H55,【選択肢】!$Q$3:$U$90,5,)," ")&amp;IF(I55="","",""&amp;CHAR(10)&amp;IFERROR(VLOOKUP($I55,【選択肢】!$Q$3:$U$90,5,)," ")&amp;IF(J55="","",""&amp;CHAR(10)&amp;IFERROR(VLOOKUP($J55,【選択肢】!$Q$3:$U$90,5,)," ")&amp;IF(K55="","",""&amp;CHAR(10)&amp;IFERROR(VLOOKUP($K55,【選択肢】!$Q$3:$U$90,5,)," ")&amp;IF(L55="","",""&amp;CHAR(10)&amp;IFERROR(VLOOKUP($L55,【選択肢】!$Q$3:$U$90,5,)," "))))))))</f>
        <v/>
      </c>
      <c r="P55" s="1311"/>
      <c r="Q55" s="1119"/>
      <c r="R55" s="1119"/>
      <c r="S55" s="167"/>
      <c r="T55" s="167"/>
      <c r="U55" s="167"/>
      <c r="V55" s="167"/>
      <c r="W55" s="167"/>
    </row>
    <row r="56" spans="2:23">
      <c r="B56" s="1115"/>
      <c r="C56" s="1116"/>
      <c r="D56" s="1117"/>
      <c r="E56" s="1117"/>
      <c r="F56" s="482">
        <f t="shared" si="1"/>
        <v>0</v>
      </c>
      <c r="G56" s="1118"/>
      <c r="H56" s="1118"/>
      <c r="I56" s="1118"/>
      <c r="J56" s="1118"/>
      <c r="K56" s="1118"/>
      <c r="L56" s="1118"/>
      <c r="M56" s="1310" t="str">
        <f>IF(G56="","",(IFERROR(VLOOKUP($G56,【選択肢】!$Q$3:$U$90,2,)," ")&amp;IF(H56="","",""&amp;CHAR(10)&amp;IFERROR(VLOOKUP($H56,【選択肢】!$Q$3:$U$90,2,)," ")&amp;IF(I56="","",""&amp;CHAR(10)&amp;IFERROR(VLOOKUP($I56,【選択肢】!$Q$3:$U$90,2,)," ")&amp;IF(J56="","",""&amp;CHAR(10)&amp;IFERROR(VLOOKUP($J56,【選択肢】!$Q$3:$U$90,2,)," ")&amp;IF(K56="","",""&amp;CHAR(10)&amp;IFERROR(VLOOKUP($K56,【選択肢】!$Q$3:$U$90,2,)," ")&amp;IF(L56="","",""&amp;CHAR(10)&amp;IFERROR(VLOOKUP($L56,【選択肢】!$Q$3:$U$90,2,)," "))))))))</f>
        <v/>
      </c>
      <c r="N56" s="1310" t="str">
        <f>IF(G56="","",(IFERROR(VLOOKUP($G56,【選択肢】!$Q$3:$U$90,4,)," ")&amp;IF(H56="","",","&amp;IFERROR(VLOOKUP($H56,【選択肢】!$Q$3:$U$90,4,)," ")&amp;IF(I56="","",","&amp;IFERROR(VLOOKUP($I56,【選択肢】!$Q$3:$U$90,4,)," ")&amp;IF(J56="","",","&amp;IFERROR(VLOOKUP($J56,【選択肢】!$Q$3:$U$90,4,)," ")&amp;IF(K56="","",","&amp;IFERROR(VLOOKUP($K56,【選択肢】!$Q$3:$U$90,4,)," ")&amp;IF(L56="","",","&amp;IFERROR(VLOOKUP($L56,【選択肢】!$Q$3:$U$90,4,)," "))))))))</f>
        <v/>
      </c>
      <c r="O56" s="1310" t="str">
        <f>IF(G56="","",(IFERROR(VLOOKUP($G56,【選択肢】!$Q$3:$U$90,5,)," ")&amp;IF(H56="","",""&amp;CHAR(10)&amp;IFERROR(VLOOKUP($H56,【選択肢】!$Q$3:$U$90,5,)," ")&amp;IF(I56="","",""&amp;CHAR(10)&amp;IFERROR(VLOOKUP($I56,【選択肢】!$Q$3:$U$90,5,)," ")&amp;IF(J56="","",""&amp;CHAR(10)&amp;IFERROR(VLOOKUP($J56,【選択肢】!$Q$3:$U$90,5,)," ")&amp;IF(K56="","",""&amp;CHAR(10)&amp;IFERROR(VLOOKUP($K56,【選択肢】!$Q$3:$U$90,5,)," ")&amp;IF(L56="","",""&amp;CHAR(10)&amp;IFERROR(VLOOKUP($L56,【選択肢】!$Q$3:$U$90,5,)," "))))))))</f>
        <v/>
      </c>
      <c r="P56" s="1311"/>
      <c r="Q56" s="1119"/>
      <c r="R56" s="1119"/>
      <c r="S56" s="167"/>
      <c r="T56" s="167"/>
      <c r="U56" s="167"/>
      <c r="V56" s="167"/>
      <c r="W56" s="167"/>
    </row>
    <row r="57" spans="2:23">
      <c r="B57" s="1115"/>
      <c r="C57" s="1116"/>
      <c r="D57" s="1117"/>
      <c r="E57" s="1117"/>
      <c r="F57" s="482">
        <f t="shared" si="1"/>
        <v>0</v>
      </c>
      <c r="G57" s="1118"/>
      <c r="H57" s="1118"/>
      <c r="I57" s="1118"/>
      <c r="J57" s="1118"/>
      <c r="K57" s="1118"/>
      <c r="L57" s="1118"/>
      <c r="M57" s="1310" t="str">
        <f>IF(G57="","",(IFERROR(VLOOKUP($G57,【選択肢】!$Q$3:$U$90,2,)," ")&amp;IF(H57="","",""&amp;CHAR(10)&amp;IFERROR(VLOOKUP($H57,【選択肢】!$Q$3:$U$90,2,)," ")&amp;IF(I57="","",""&amp;CHAR(10)&amp;IFERROR(VLOOKUP($I57,【選択肢】!$Q$3:$U$90,2,)," ")&amp;IF(J57="","",""&amp;CHAR(10)&amp;IFERROR(VLOOKUP($J57,【選択肢】!$Q$3:$U$90,2,)," ")&amp;IF(K57="","",""&amp;CHAR(10)&amp;IFERROR(VLOOKUP($K57,【選択肢】!$Q$3:$U$90,2,)," ")&amp;IF(L57="","",""&amp;CHAR(10)&amp;IFERROR(VLOOKUP($L57,【選択肢】!$Q$3:$U$90,2,)," "))))))))</f>
        <v/>
      </c>
      <c r="N57" s="1310" t="str">
        <f>IF(G57="","",(IFERROR(VLOOKUP($G57,【選択肢】!$Q$3:$U$90,4,)," ")&amp;IF(H57="","",","&amp;IFERROR(VLOOKUP($H57,【選択肢】!$Q$3:$U$90,4,)," ")&amp;IF(I57="","",","&amp;IFERROR(VLOOKUP($I57,【選択肢】!$Q$3:$U$90,4,)," ")&amp;IF(J57="","",","&amp;IFERROR(VLOOKUP($J57,【選択肢】!$Q$3:$U$90,4,)," ")&amp;IF(K57="","",","&amp;IFERROR(VLOOKUP($K57,【選択肢】!$Q$3:$U$90,4,)," ")&amp;IF(L57="","",","&amp;IFERROR(VLOOKUP($L57,【選択肢】!$Q$3:$U$90,4,)," "))))))))</f>
        <v/>
      </c>
      <c r="O57" s="1310" t="str">
        <f>IF(G57="","",(IFERROR(VLOOKUP($G57,【選択肢】!$Q$3:$U$90,5,)," ")&amp;IF(H57="","",""&amp;CHAR(10)&amp;IFERROR(VLOOKUP($H57,【選択肢】!$Q$3:$U$90,5,)," ")&amp;IF(I57="","",""&amp;CHAR(10)&amp;IFERROR(VLOOKUP($I57,【選択肢】!$Q$3:$U$90,5,)," ")&amp;IF(J57="","",""&amp;CHAR(10)&amp;IFERROR(VLOOKUP($J57,【選択肢】!$Q$3:$U$90,5,)," ")&amp;IF(K57="","",""&amp;CHAR(10)&amp;IFERROR(VLOOKUP($K57,【選択肢】!$Q$3:$U$90,5,)," ")&amp;IF(L57="","",""&amp;CHAR(10)&amp;IFERROR(VLOOKUP($L57,【選択肢】!$Q$3:$U$90,5,)," "))))))))</f>
        <v/>
      </c>
      <c r="P57" s="1311"/>
      <c r="Q57" s="1119"/>
      <c r="R57" s="1119"/>
      <c r="S57" s="167"/>
      <c r="T57" s="167"/>
      <c r="U57" s="167"/>
      <c r="V57" s="167"/>
      <c r="W57" s="167"/>
    </row>
    <row r="58" spans="2:23">
      <c r="B58" s="1115"/>
      <c r="C58" s="1116"/>
      <c r="D58" s="1117"/>
      <c r="E58" s="1117"/>
      <c r="F58" s="482">
        <f t="shared" si="1"/>
        <v>0</v>
      </c>
      <c r="G58" s="1118"/>
      <c r="H58" s="1118"/>
      <c r="I58" s="1118"/>
      <c r="J58" s="1118"/>
      <c r="K58" s="1118"/>
      <c r="L58" s="1118"/>
      <c r="M58" s="1310" t="str">
        <f>IF(G58="","",(IFERROR(VLOOKUP($G58,【選択肢】!$Q$3:$U$90,2,)," ")&amp;IF(H58="","",""&amp;CHAR(10)&amp;IFERROR(VLOOKUP($H58,【選択肢】!$Q$3:$U$90,2,)," ")&amp;IF(I58="","",""&amp;CHAR(10)&amp;IFERROR(VLOOKUP($I58,【選択肢】!$Q$3:$U$90,2,)," ")&amp;IF(J58="","",""&amp;CHAR(10)&amp;IFERROR(VLOOKUP($J58,【選択肢】!$Q$3:$U$90,2,)," ")&amp;IF(K58="","",""&amp;CHAR(10)&amp;IFERROR(VLOOKUP($K58,【選択肢】!$Q$3:$U$90,2,)," ")&amp;IF(L58="","",""&amp;CHAR(10)&amp;IFERROR(VLOOKUP($L58,【選択肢】!$Q$3:$U$90,2,)," "))))))))</f>
        <v/>
      </c>
      <c r="N58" s="1310" t="str">
        <f>IF(G58="","",(IFERROR(VLOOKUP($G58,【選択肢】!$Q$3:$U$90,4,)," ")&amp;IF(H58="","",","&amp;IFERROR(VLOOKUP($H58,【選択肢】!$Q$3:$U$90,4,)," ")&amp;IF(I58="","",","&amp;IFERROR(VLOOKUP($I58,【選択肢】!$Q$3:$U$90,4,)," ")&amp;IF(J58="","",","&amp;IFERROR(VLOOKUP($J58,【選択肢】!$Q$3:$U$90,4,)," ")&amp;IF(K58="","",","&amp;IFERROR(VLOOKUP($K58,【選択肢】!$Q$3:$U$90,4,)," ")&amp;IF(L58="","",","&amp;IFERROR(VLOOKUP($L58,【選択肢】!$Q$3:$U$90,4,)," "))))))))</f>
        <v/>
      </c>
      <c r="O58" s="1310" t="str">
        <f>IF(G58="","",(IFERROR(VLOOKUP($G58,【選択肢】!$Q$3:$U$90,5,)," ")&amp;IF(H58="","",""&amp;CHAR(10)&amp;IFERROR(VLOOKUP($H58,【選択肢】!$Q$3:$U$90,5,)," ")&amp;IF(I58="","",""&amp;CHAR(10)&amp;IFERROR(VLOOKUP($I58,【選択肢】!$Q$3:$U$90,5,)," ")&amp;IF(J58="","",""&amp;CHAR(10)&amp;IFERROR(VLOOKUP($J58,【選択肢】!$Q$3:$U$90,5,)," ")&amp;IF(K58="","",""&amp;CHAR(10)&amp;IFERROR(VLOOKUP($K58,【選択肢】!$Q$3:$U$90,5,)," ")&amp;IF(L58="","",""&amp;CHAR(10)&amp;IFERROR(VLOOKUP($L58,【選択肢】!$Q$3:$U$90,5,)," "))))))))</f>
        <v/>
      </c>
      <c r="P58" s="1311"/>
      <c r="Q58" s="1119"/>
      <c r="R58" s="1119"/>
      <c r="S58" s="167"/>
      <c r="T58" s="167"/>
      <c r="U58" s="167"/>
      <c r="V58" s="167"/>
      <c r="W58" s="167"/>
    </row>
    <row r="59" spans="2:23">
      <c r="B59" s="1115"/>
      <c r="C59" s="1116"/>
      <c r="D59" s="1117"/>
      <c r="E59" s="1117"/>
      <c r="F59" s="482">
        <f t="shared" si="1"/>
        <v>0</v>
      </c>
      <c r="G59" s="1118"/>
      <c r="H59" s="1118"/>
      <c r="I59" s="1118"/>
      <c r="J59" s="1118"/>
      <c r="K59" s="1118"/>
      <c r="L59" s="1118"/>
      <c r="M59" s="1310" t="str">
        <f>IF(G59="","",(IFERROR(VLOOKUP($G59,【選択肢】!$Q$3:$U$90,2,)," ")&amp;IF(H59="","",""&amp;CHAR(10)&amp;IFERROR(VLOOKUP($H59,【選択肢】!$Q$3:$U$90,2,)," ")&amp;IF(I59="","",""&amp;CHAR(10)&amp;IFERROR(VLOOKUP($I59,【選択肢】!$Q$3:$U$90,2,)," ")&amp;IF(J59="","",""&amp;CHAR(10)&amp;IFERROR(VLOOKUP($J59,【選択肢】!$Q$3:$U$90,2,)," ")&amp;IF(K59="","",""&amp;CHAR(10)&amp;IFERROR(VLOOKUP($K59,【選択肢】!$Q$3:$U$90,2,)," ")&amp;IF(L59="","",""&amp;CHAR(10)&amp;IFERROR(VLOOKUP($L59,【選択肢】!$Q$3:$U$90,2,)," "))))))))</f>
        <v/>
      </c>
      <c r="N59" s="1310" t="str">
        <f>IF(G59="","",(IFERROR(VLOOKUP($G59,【選択肢】!$Q$3:$U$90,4,)," ")&amp;IF(H59="","",","&amp;IFERROR(VLOOKUP($H59,【選択肢】!$Q$3:$U$90,4,)," ")&amp;IF(I59="","",","&amp;IFERROR(VLOOKUP($I59,【選択肢】!$Q$3:$U$90,4,)," ")&amp;IF(J59="","",","&amp;IFERROR(VLOOKUP($J59,【選択肢】!$Q$3:$U$90,4,)," ")&amp;IF(K59="","",","&amp;IFERROR(VLOOKUP($K59,【選択肢】!$Q$3:$U$90,4,)," ")&amp;IF(L59="","",","&amp;IFERROR(VLOOKUP($L59,【選択肢】!$Q$3:$U$90,4,)," "))))))))</f>
        <v/>
      </c>
      <c r="O59" s="1310" t="str">
        <f>IF(G59="","",(IFERROR(VLOOKUP($G59,【選択肢】!$Q$3:$U$90,5,)," ")&amp;IF(H59="","",""&amp;CHAR(10)&amp;IFERROR(VLOOKUP($H59,【選択肢】!$Q$3:$U$90,5,)," ")&amp;IF(I59="","",""&amp;CHAR(10)&amp;IFERROR(VLOOKUP($I59,【選択肢】!$Q$3:$U$90,5,)," ")&amp;IF(J59="","",""&amp;CHAR(10)&amp;IFERROR(VLOOKUP($J59,【選択肢】!$Q$3:$U$90,5,)," ")&amp;IF(K59="","",""&amp;CHAR(10)&amp;IFERROR(VLOOKUP($K59,【選択肢】!$Q$3:$U$90,5,)," ")&amp;IF(L59="","",""&amp;CHAR(10)&amp;IFERROR(VLOOKUP($L59,【選択肢】!$Q$3:$U$90,5,)," "))))))))</f>
        <v/>
      </c>
      <c r="P59" s="1311"/>
      <c r="Q59" s="1119"/>
      <c r="R59" s="1119"/>
      <c r="S59" s="167"/>
      <c r="T59" s="167"/>
      <c r="U59" s="167"/>
      <c r="V59" s="167"/>
      <c r="W59" s="167"/>
    </row>
    <row r="60" spans="2:23">
      <c r="B60" s="1115"/>
      <c r="C60" s="1116"/>
      <c r="D60" s="1117"/>
      <c r="E60" s="1117"/>
      <c r="F60" s="482">
        <f t="shared" si="1"/>
        <v>0</v>
      </c>
      <c r="G60" s="1118"/>
      <c r="H60" s="1118"/>
      <c r="I60" s="1118"/>
      <c r="J60" s="1118"/>
      <c r="K60" s="1118"/>
      <c r="L60" s="1118"/>
      <c r="M60" s="1310" t="str">
        <f>IF(G60="","",(IFERROR(VLOOKUP($G60,【選択肢】!$Q$3:$U$90,2,)," ")&amp;IF(H60="","",""&amp;CHAR(10)&amp;IFERROR(VLOOKUP($H60,【選択肢】!$Q$3:$U$90,2,)," ")&amp;IF(I60="","",""&amp;CHAR(10)&amp;IFERROR(VLOOKUP($I60,【選択肢】!$Q$3:$U$90,2,)," ")&amp;IF(J60="","",""&amp;CHAR(10)&amp;IFERROR(VLOOKUP($J60,【選択肢】!$Q$3:$U$90,2,)," ")&amp;IF(K60="","",""&amp;CHAR(10)&amp;IFERROR(VLOOKUP($K60,【選択肢】!$Q$3:$U$90,2,)," ")&amp;IF(L60="","",""&amp;CHAR(10)&amp;IFERROR(VLOOKUP($L60,【選択肢】!$Q$3:$U$90,2,)," "))))))))</f>
        <v/>
      </c>
      <c r="N60" s="1310" t="str">
        <f>IF(G60="","",(IFERROR(VLOOKUP($G60,【選択肢】!$Q$3:$U$90,4,)," ")&amp;IF(H60="","",","&amp;IFERROR(VLOOKUP($H60,【選択肢】!$Q$3:$U$90,4,)," ")&amp;IF(I60="","",","&amp;IFERROR(VLOOKUP($I60,【選択肢】!$Q$3:$U$90,4,)," ")&amp;IF(J60="","",","&amp;IFERROR(VLOOKUP($J60,【選択肢】!$Q$3:$U$90,4,)," ")&amp;IF(K60="","",","&amp;IFERROR(VLOOKUP($K60,【選択肢】!$Q$3:$U$90,4,)," ")&amp;IF(L60="","",","&amp;IFERROR(VLOOKUP($L60,【選択肢】!$Q$3:$U$90,4,)," "))))))))</f>
        <v/>
      </c>
      <c r="O60" s="1310" t="str">
        <f>IF(G60="","",(IFERROR(VLOOKUP($G60,【選択肢】!$Q$3:$U$90,5,)," ")&amp;IF(H60="","",""&amp;CHAR(10)&amp;IFERROR(VLOOKUP($H60,【選択肢】!$Q$3:$U$90,5,)," ")&amp;IF(I60="","",""&amp;CHAR(10)&amp;IFERROR(VLOOKUP($I60,【選択肢】!$Q$3:$U$90,5,)," ")&amp;IF(J60="","",""&amp;CHAR(10)&amp;IFERROR(VLOOKUP($J60,【選択肢】!$Q$3:$U$90,5,)," ")&amp;IF(K60="","",""&amp;CHAR(10)&amp;IFERROR(VLOOKUP($K60,【選択肢】!$Q$3:$U$90,5,)," ")&amp;IF(L60="","",""&amp;CHAR(10)&amp;IFERROR(VLOOKUP($L60,【選択肢】!$Q$3:$U$90,5,)," "))))))))</f>
        <v/>
      </c>
      <c r="P60" s="1311"/>
      <c r="Q60" s="1119"/>
      <c r="R60" s="1119"/>
      <c r="S60" s="167"/>
      <c r="T60" s="167"/>
      <c r="U60" s="167"/>
      <c r="V60" s="167"/>
      <c r="W60" s="167"/>
    </row>
    <row r="61" spans="2:23">
      <c r="B61" s="1115"/>
      <c r="C61" s="1116"/>
      <c r="D61" s="1117"/>
      <c r="E61" s="1117"/>
      <c r="F61" s="482">
        <f t="shared" si="1"/>
        <v>0</v>
      </c>
      <c r="G61" s="1118"/>
      <c r="H61" s="1118"/>
      <c r="I61" s="1118"/>
      <c r="J61" s="1118"/>
      <c r="K61" s="1118"/>
      <c r="L61" s="1118"/>
      <c r="M61" s="1310" t="str">
        <f>IF(G61="","",(IFERROR(VLOOKUP($G61,【選択肢】!$Q$3:$U$90,2,)," ")&amp;IF(H61="","",""&amp;CHAR(10)&amp;IFERROR(VLOOKUP($H61,【選択肢】!$Q$3:$U$90,2,)," ")&amp;IF(I61="","",""&amp;CHAR(10)&amp;IFERROR(VLOOKUP($I61,【選択肢】!$Q$3:$U$90,2,)," ")&amp;IF(J61="","",""&amp;CHAR(10)&amp;IFERROR(VLOOKUP($J61,【選択肢】!$Q$3:$U$90,2,)," ")&amp;IF(K61="","",""&amp;CHAR(10)&amp;IFERROR(VLOOKUP($K61,【選択肢】!$Q$3:$U$90,2,)," ")&amp;IF(L61="","",""&amp;CHAR(10)&amp;IFERROR(VLOOKUP($L61,【選択肢】!$Q$3:$U$90,2,)," "))))))))</f>
        <v/>
      </c>
      <c r="N61" s="1310" t="str">
        <f>IF(G61="","",(IFERROR(VLOOKUP($G61,【選択肢】!$Q$3:$U$90,4,)," ")&amp;IF(H61="","",","&amp;IFERROR(VLOOKUP($H61,【選択肢】!$Q$3:$U$90,4,)," ")&amp;IF(I61="","",","&amp;IFERROR(VLOOKUP($I61,【選択肢】!$Q$3:$U$90,4,)," ")&amp;IF(J61="","",","&amp;IFERROR(VLOOKUP($J61,【選択肢】!$Q$3:$U$90,4,)," ")&amp;IF(K61="","",","&amp;IFERROR(VLOOKUP($K61,【選択肢】!$Q$3:$U$90,4,)," ")&amp;IF(L61="","",","&amp;IFERROR(VLOOKUP($L61,【選択肢】!$Q$3:$U$90,4,)," "))))))))</f>
        <v/>
      </c>
      <c r="O61" s="1310" t="str">
        <f>IF(G61="","",(IFERROR(VLOOKUP($G61,【選択肢】!$Q$3:$U$90,5,)," ")&amp;IF(H61="","",""&amp;CHAR(10)&amp;IFERROR(VLOOKUP($H61,【選択肢】!$Q$3:$U$90,5,)," ")&amp;IF(I61="","",""&amp;CHAR(10)&amp;IFERROR(VLOOKUP($I61,【選択肢】!$Q$3:$U$90,5,)," ")&amp;IF(J61="","",""&amp;CHAR(10)&amp;IFERROR(VLOOKUP($J61,【選択肢】!$Q$3:$U$90,5,)," ")&amp;IF(K61="","",""&amp;CHAR(10)&amp;IFERROR(VLOOKUP($K61,【選択肢】!$Q$3:$U$90,5,)," ")&amp;IF(L61="","",""&amp;CHAR(10)&amp;IFERROR(VLOOKUP($L61,【選択肢】!$Q$3:$U$90,5,)," "))))))))</f>
        <v/>
      </c>
      <c r="P61" s="1311"/>
      <c r="Q61" s="1119"/>
      <c r="R61" s="1119"/>
      <c r="S61" s="167"/>
      <c r="T61" s="167"/>
      <c r="U61" s="167"/>
      <c r="V61" s="167"/>
      <c r="W61" s="167"/>
    </row>
    <row r="62" spans="2:23">
      <c r="B62" s="1115"/>
      <c r="C62" s="1116"/>
      <c r="D62" s="1117"/>
      <c r="E62" s="1117"/>
      <c r="F62" s="482">
        <f t="shared" si="1"/>
        <v>0</v>
      </c>
      <c r="G62" s="1118"/>
      <c r="H62" s="1118"/>
      <c r="I62" s="1118"/>
      <c r="J62" s="1118"/>
      <c r="K62" s="1118"/>
      <c r="L62" s="1118"/>
      <c r="M62" s="1310" t="str">
        <f>IF(G62="","",(IFERROR(VLOOKUP($G62,【選択肢】!$Q$3:$U$90,2,)," ")&amp;IF(H62="","",""&amp;CHAR(10)&amp;IFERROR(VLOOKUP($H62,【選択肢】!$Q$3:$U$90,2,)," ")&amp;IF(I62="","",""&amp;CHAR(10)&amp;IFERROR(VLOOKUP($I62,【選択肢】!$Q$3:$U$90,2,)," ")&amp;IF(J62="","",""&amp;CHAR(10)&amp;IFERROR(VLOOKUP($J62,【選択肢】!$Q$3:$U$90,2,)," ")&amp;IF(K62="","",""&amp;CHAR(10)&amp;IFERROR(VLOOKUP($K62,【選択肢】!$Q$3:$U$90,2,)," ")&amp;IF(L62="","",""&amp;CHAR(10)&amp;IFERROR(VLOOKUP($L62,【選択肢】!$Q$3:$U$90,2,)," "))))))))</f>
        <v/>
      </c>
      <c r="N62" s="1310" t="str">
        <f>IF(G62="","",(IFERROR(VLOOKUP($G62,【選択肢】!$Q$3:$U$90,4,)," ")&amp;IF(H62="","",","&amp;IFERROR(VLOOKUP($H62,【選択肢】!$Q$3:$U$90,4,)," ")&amp;IF(I62="","",","&amp;IFERROR(VLOOKUP($I62,【選択肢】!$Q$3:$U$90,4,)," ")&amp;IF(J62="","",","&amp;IFERROR(VLOOKUP($J62,【選択肢】!$Q$3:$U$90,4,)," ")&amp;IF(K62="","",","&amp;IFERROR(VLOOKUP($K62,【選択肢】!$Q$3:$U$90,4,)," ")&amp;IF(L62="","",","&amp;IFERROR(VLOOKUP($L62,【選択肢】!$Q$3:$U$90,4,)," "))))))))</f>
        <v/>
      </c>
      <c r="O62" s="1310" t="str">
        <f>IF(G62="","",(IFERROR(VLOOKUP($G62,【選択肢】!$Q$3:$U$90,5,)," ")&amp;IF(H62="","",""&amp;CHAR(10)&amp;IFERROR(VLOOKUP($H62,【選択肢】!$Q$3:$U$90,5,)," ")&amp;IF(I62="","",""&amp;CHAR(10)&amp;IFERROR(VLOOKUP($I62,【選択肢】!$Q$3:$U$90,5,)," ")&amp;IF(J62="","",""&amp;CHAR(10)&amp;IFERROR(VLOOKUP($J62,【選択肢】!$Q$3:$U$90,5,)," ")&amp;IF(K62="","",""&amp;CHAR(10)&amp;IFERROR(VLOOKUP($K62,【選択肢】!$Q$3:$U$90,5,)," ")&amp;IF(L62="","",""&amp;CHAR(10)&amp;IFERROR(VLOOKUP($L62,【選択肢】!$Q$3:$U$90,5,)," "))))))))</f>
        <v/>
      </c>
      <c r="P62" s="1311"/>
      <c r="Q62" s="1119"/>
      <c r="R62" s="1119"/>
      <c r="S62" s="167"/>
      <c r="T62" s="167"/>
      <c r="U62" s="167"/>
      <c r="V62" s="167"/>
      <c r="W62" s="167"/>
    </row>
    <row r="63" spans="2:23">
      <c r="B63" s="1115"/>
      <c r="C63" s="1116"/>
      <c r="D63" s="1117"/>
      <c r="E63" s="1117"/>
      <c r="F63" s="482">
        <f t="shared" si="1"/>
        <v>0</v>
      </c>
      <c r="G63" s="1118"/>
      <c r="H63" s="1118"/>
      <c r="I63" s="1118"/>
      <c r="J63" s="1118"/>
      <c r="K63" s="1118"/>
      <c r="L63" s="1118"/>
      <c r="M63" s="1310" t="str">
        <f>IF(G63="","",(IFERROR(VLOOKUP($G63,【選択肢】!$Q$3:$U$90,2,)," ")&amp;IF(H63="","",""&amp;CHAR(10)&amp;IFERROR(VLOOKUP($H63,【選択肢】!$Q$3:$U$90,2,)," ")&amp;IF(I63="","",""&amp;CHAR(10)&amp;IFERROR(VLOOKUP($I63,【選択肢】!$Q$3:$U$90,2,)," ")&amp;IF(J63="","",""&amp;CHAR(10)&amp;IFERROR(VLOOKUP($J63,【選択肢】!$Q$3:$U$90,2,)," ")&amp;IF(K63="","",""&amp;CHAR(10)&amp;IFERROR(VLOOKUP($K63,【選択肢】!$Q$3:$U$90,2,)," ")&amp;IF(L63="","",""&amp;CHAR(10)&amp;IFERROR(VLOOKUP($L63,【選択肢】!$Q$3:$U$90,2,)," "))))))))</f>
        <v/>
      </c>
      <c r="N63" s="1310" t="str">
        <f>IF(G63="","",(IFERROR(VLOOKUP($G63,【選択肢】!$Q$3:$U$90,4,)," ")&amp;IF(H63="","",","&amp;IFERROR(VLOOKUP($H63,【選択肢】!$Q$3:$U$90,4,)," ")&amp;IF(I63="","",","&amp;IFERROR(VLOOKUP($I63,【選択肢】!$Q$3:$U$90,4,)," ")&amp;IF(J63="","",","&amp;IFERROR(VLOOKUP($J63,【選択肢】!$Q$3:$U$90,4,)," ")&amp;IF(K63="","",","&amp;IFERROR(VLOOKUP($K63,【選択肢】!$Q$3:$U$90,4,)," ")&amp;IF(L63="","",","&amp;IFERROR(VLOOKUP($L63,【選択肢】!$Q$3:$U$90,4,)," "))))))))</f>
        <v/>
      </c>
      <c r="O63" s="1310" t="str">
        <f>IF(G63="","",(IFERROR(VLOOKUP($G63,【選択肢】!$Q$3:$U$90,5,)," ")&amp;IF(H63="","",""&amp;CHAR(10)&amp;IFERROR(VLOOKUP($H63,【選択肢】!$Q$3:$U$90,5,)," ")&amp;IF(I63="","",""&amp;CHAR(10)&amp;IFERROR(VLOOKUP($I63,【選択肢】!$Q$3:$U$90,5,)," ")&amp;IF(J63="","",""&amp;CHAR(10)&amp;IFERROR(VLOOKUP($J63,【選択肢】!$Q$3:$U$90,5,)," ")&amp;IF(K63="","",""&amp;CHAR(10)&amp;IFERROR(VLOOKUP($K63,【選択肢】!$Q$3:$U$90,5,)," ")&amp;IF(L63="","",""&amp;CHAR(10)&amp;IFERROR(VLOOKUP($L63,【選択肢】!$Q$3:$U$90,5,)," "))))))))</f>
        <v/>
      </c>
      <c r="P63" s="1311"/>
      <c r="Q63" s="1119"/>
      <c r="R63" s="1119"/>
      <c r="S63" s="167"/>
      <c r="T63" s="167"/>
      <c r="U63" s="167"/>
      <c r="V63" s="167"/>
      <c r="W63" s="167"/>
    </row>
    <row r="64" spans="2:23">
      <c r="B64" s="1115"/>
      <c r="C64" s="1116"/>
      <c r="D64" s="1117"/>
      <c r="E64" s="1117"/>
      <c r="F64" s="482">
        <f t="shared" si="1"/>
        <v>0</v>
      </c>
      <c r="G64" s="1118"/>
      <c r="H64" s="1118"/>
      <c r="I64" s="1118"/>
      <c r="J64" s="1118"/>
      <c r="K64" s="1118"/>
      <c r="L64" s="1118"/>
      <c r="M64" s="1310" t="str">
        <f>IF(G64="","",(IFERROR(VLOOKUP($G64,【選択肢】!$Q$3:$U$90,2,)," ")&amp;IF(H64="","",""&amp;CHAR(10)&amp;IFERROR(VLOOKUP($H64,【選択肢】!$Q$3:$U$90,2,)," ")&amp;IF(I64="","",""&amp;CHAR(10)&amp;IFERROR(VLOOKUP($I64,【選択肢】!$Q$3:$U$90,2,)," ")&amp;IF(J64="","",""&amp;CHAR(10)&amp;IFERROR(VLOOKUP($J64,【選択肢】!$Q$3:$U$90,2,)," ")&amp;IF(K64="","",""&amp;CHAR(10)&amp;IFERROR(VLOOKUP($K64,【選択肢】!$Q$3:$U$90,2,)," ")&amp;IF(L64="","",""&amp;CHAR(10)&amp;IFERROR(VLOOKUP($L64,【選択肢】!$Q$3:$U$90,2,)," "))))))))</f>
        <v/>
      </c>
      <c r="N64" s="1310" t="str">
        <f>IF(G64="","",(IFERROR(VLOOKUP($G64,【選択肢】!$Q$3:$U$90,4,)," ")&amp;IF(H64="","",","&amp;IFERROR(VLOOKUP($H64,【選択肢】!$Q$3:$U$90,4,)," ")&amp;IF(I64="","",","&amp;IFERROR(VLOOKUP($I64,【選択肢】!$Q$3:$U$90,4,)," ")&amp;IF(J64="","",","&amp;IFERROR(VLOOKUP($J64,【選択肢】!$Q$3:$U$90,4,)," ")&amp;IF(K64="","",","&amp;IFERROR(VLOOKUP($K64,【選択肢】!$Q$3:$U$90,4,)," ")&amp;IF(L64="","",","&amp;IFERROR(VLOOKUP($L64,【選択肢】!$Q$3:$U$90,4,)," "))))))))</f>
        <v/>
      </c>
      <c r="O64" s="1310" t="str">
        <f>IF(G64="","",(IFERROR(VLOOKUP($G64,【選択肢】!$Q$3:$U$90,5,)," ")&amp;IF(H64="","",""&amp;CHAR(10)&amp;IFERROR(VLOOKUP($H64,【選択肢】!$Q$3:$U$90,5,)," ")&amp;IF(I64="","",""&amp;CHAR(10)&amp;IFERROR(VLOOKUP($I64,【選択肢】!$Q$3:$U$90,5,)," ")&amp;IF(J64="","",""&amp;CHAR(10)&amp;IFERROR(VLOOKUP($J64,【選択肢】!$Q$3:$U$90,5,)," ")&amp;IF(K64="","",""&amp;CHAR(10)&amp;IFERROR(VLOOKUP($K64,【選択肢】!$Q$3:$U$90,5,)," ")&amp;IF(L64="","",""&amp;CHAR(10)&amp;IFERROR(VLOOKUP($L64,【選択肢】!$Q$3:$U$90,5,)," "))))))))</f>
        <v/>
      </c>
      <c r="P64" s="1311"/>
      <c r="Q64" s="1119"/>
      <c r="R64" s="1119"/>
      <c r="S64" s="167"/>
      <c r="T64" s="167"/>
      <c r="U64" s="167"/>
      <c r="V64" s="167"/>
      <c r="W64" s="167"/>
    </row>
    <row r="65" spans="2:23">
      <c r="B65" s="1115"/>
      <c r="C65" s="1116"/>
      <c r="D65" s="1117"/>
      <c r="E65" s="1117"/>
      <c r="F65" s="482">
        <f t="shared" si="1"/>
        <v>0</v>
      </c>
      <c r="G65" s="1118"/>
      <c r="H65" s="1118"/>
      <c r="I65" s="1118"/>
      <c r="J65" s="1118"/>
      <c r="K65" s="1118"/>
      <c r="L65" s="1118"/>
      <c r="M65" s="1310" t="str">
        <f>IF(G65="","",(IFERROR(VLOOKUP($G65,【選択肢】!$Q$3:$U$90,2,)," ")&amp;IF(H65="","",""&amp;CHAR(10)&amp;IFERROR(VLOOKUP($H65,【選択肢】!$Q$3:$U$90,2,)," ")&amp;IF(I65="","",""&amp;CHAR(10)&amp;IFERROR(VLOOKUP($I65,【選択肢】!$Q$3:$U$90,2,)," ")&amp;IF(J65="","",""&amp;CHAR(10)&amp;IFERROR(VLOOKUP($J65,【選択肢】!$Q$3:$U$90,2,)," ")&amp;IF(K65="","",""&amp;CHAR(10)&amp;IFERROR(VLOOKUP($K65,【選択肢】!$Q$3:$U$90,2,)," ")&amp;IF(L65="","",""&amp;CHAR(10)&amp;IFERROR(VLOOKUP($L65,【選択肢】!$Q$3:$U$90,2,)," "))))))))</f>
        <v/>
      </c>
      <c r="N65" s="1310" t="str">
        <f>IF(G65="","",(IFERROR(VLOOKUP($G65,【選択肢】!$Q$3:$U$90,4,)," ")&amp;IF(H65="","",","&amp;IFERROR(VLOOKUP($H65,【選択肢】!$Q$3:$U$90,4,)," ")&amp;IF(I65="","",","&amp;IFERROR(VLOOKUP($I65,【選択肢】!$Q$3:$U$90,4,)," ")&amp;IF(J65="","",","&amp;IFERROR(VLOOKUP($J65,【選択肢】!$Q$3:$U$90,4,)," ")&amp;IF(K65="","",","&amp;IFERROR(VLOOKUP($K65,【選択肢】!$Q$3:$U$90,4,)," ")&amp;IF(L65="","",","&amp;IFERROR(VLOOKUP($L65,【選択肢】!$Q$3:$U$90,4,)," "))))))))</f>
        <v/>
      </c>
      <c r="O65" s="1310" t="str">
        <f>IF(G65="","",(IFERROR(VLOOKUP($G65,【選択肢】!$Q$3:$U$90,5,)," ")&amp;IF(H65="","",""&amp;CHAR(10)&amp;IFERROR(VLOOKUP($H65,【選択肢】!$Q$3:$U$90,5,)," ")&amp;IF(I65="","",""&amp;CHAR(10)&amp;IFERROR(VLOOKUP($I65,【選択肢】!$Q$3:$U$90,5,)," ")&amp;IF(J65="","",""&amp;CHAR(10)&amp;IFERROR(VLOOKUP($J65,【選択肢】!$Q$3:$U$90,5,)," ")&amp;IF(K65="","",""&amp;CHAR(10)&amp;IFERROR(VLOOKUP($K65,【選択肢】!$Q$3:$U$90,5,)," ")&amp;IF(L65="","",""&amp;CHAR(10)&amp;IFERROR(VLOOKUP($L65,【選択肢】!$Q$3:$U$90,5,)," "))))))))</f>
        <v/>
      </c>
      <c r="P65" s="1311"/>
      <c r="Q65" s="1119"/>
      <c r="R65" s="1119"/>
      <c r="S65" s="167"/>
      <c r="T65" s="167"/>
      <c r="U65" s="167"/>
      <c r="V65" s="167"/>
      <c r="W65" s="167"/>
    </row>
    <row r="66" spans="2:23">
      <c r="B66" s="1115"/>
      <c r="C66" s="1116"/>
      <c r="D66" s="1117"/>
      <c r="E66" s="1117"/>
      <c r="F66" s="482">
        <f t="shared" si="1"/>
        <v>0</v>
      </c>
      <c r="G66" s="1118"/>
      <c r="H66" s="1118"/>
      <c r="I66" s="1118"/>
      <c r="J66" s="1118"/>
      <c r="K66" s="1118"/>
      <c r="L66" s="1118"/>
      <c r="M66" s="1310" t="str">
        <f>IF(G66="","",(IFERROR(VLOOKUP($G66,【選択肢】!$Q$3:$U$90,2,)," ")&amp;IF(H66="","",""&amp;CHAR(10)&amp;IFERROR(VLOOKUP($H66,【選択肢】!$Q$3:$U$90,2,)," ")&amp;IF(I66="","",""&amp;CHAR(10)&amp;IFERROR(VLOOKUP($I66,【選択肢】!$Q$3:$U$90,2,)," ")&amp;IF(J66="","",""&amp;CHAR(10)&amp;IFERROR(VLOOKUP($J66,【選択肢】!$Q$3:$U$90,2,)," ")&amp;IF(K66="","",""&amp;CHAR(10)&amp;IFERROR(VLOOKUP($K66,【選択肢】!$Q$3:$U$90,2,)," ")&amp;IF(L66="","",""&amp;CHAR(10)&amp;IFERROR(VLOOKUP($L66,【選択肢】!$Q$3:$U$90,2,)," "))))))))</f>
        <v/>
      </c>
      <c r="N66" s="1310" t="str">
        <f>IF(G66="","",(IFERROR(VLOOKUP($G66,【選択肢】!$Q$3:$U$90,4,)," ")&amp;IF(H66="","",","&amp;IFERROR(VLOOKUP($H66,【選択肢】!$Q$3:$U$90,4,)," ")&amp;IF(I66="","",","&amp;IFERROR(VLOOKUP($I66,【選択肢】!$Q$3:$U$90,4,)," ")&amp;IF(J66="","",","&amp;IFERROR(VLOOKUP($J66,【選択肢】!$Q$3:$U$90,4,)," ")&amp;IF(K66="","",","&amp;IFERROR(VLOOKUP($K66,【選択肢】!$Q$3:$U$90,4,)," ")&amp;IF(L66="","",","&amp;IFERROR(VLOOKUP($L66,【選択肢】!$Q$3:$U$90,4,)," "))))))))</f>
        <v/>
      </c>
      <c r="O66" s="1310" t="str">
        <f>IF(G66="","",(IFERROR(VLOOKUP($G66,【選択肢】!$Q$3:$U$90,5,)," ")&amp;IF(H66="","",""&amp;CHAR(10)&amp;IFERROR(VLOOKUP($H66,【選択肢】!$Q$3:$U$90,5,)," ")&amp;IF(I66="","",""&amp;CHAR(10)&amp;IFERROR(VLOOKUP($I66,【選択肢】!$Q$3:$U$90,5,)," ")&amp;IF(J66="","",""&amp;CHAR(10)&amp;IFERROR(VLOOKUP($J66,【選択肢】!$Q$3:$U$90,5,)," ")&amp;IF(K66="","",""&amp;CHAR(10)&amp;IFERROR(VLOOKUP($K66,【選択肢】!$Q$3:$U$90,5,)," ")&amp;IF(L66="","",""&amp;CHAR(10)&amp;IFERROR(VLOOKUP($L66,【選択肢】!$Q$3:$U$90,5,)," "))))))))</f>
        <v/>
      </c>
      <c r="P66" s="1311"/>
      <c r="Q66" s="1119"/>
      <c r="R66" s="1119"/>
      <c r="S66" s="167"/>
      <c r="T66" s="167"/>
      <c r="U66" s="167"/>
      <c r="V66" s="167"/>
      <c r="W66" s="167"/>
    </row>
    <row r="67" spans="2:23">
      <c r="B67" s="1115"/>
      <c r="C67" s="1116"/>
      <c r="D67" s="1117"/>
      <c r="E67" s="1117"/>
      <c r="F67" s="482">
        <f t="shared" si="1"/>
        <v>0</v>
      </c>
      <c r="G67" s="1118"/>
      <c r="H67" s="1118"/>
      <c r="I67" s="1118"/>
      <c r="J67" s="1118"/>
      <c r="K67" s="1118"/>
      <c r="L67" s="1118"/>
      <c r="M67" s="1310" t="str">
        <f>IF(G67="","",(IFERROR(VLOOKUP($G67,【選択肢】!$Q$3:$U$90,2,)," ")&amp;IF(H67="","",""&amp;CHAR(10)&amp;IFERROR(VLOOKUP($H67,【選択肢】!$Q$3:$U$90,2,)," ")&amp;IF(I67="","",""&amp;CHAR(10)&amp;IFERROR(VLOOKUP($I67,【選択肢】!$Q$3:$U$90,2,)," ")&amp;IF(J67="","",""&amp;CHAR(10)&amp;IFERROR(VLOOKUP($J67,【選択肢】!$Q$3:$U$90,2,)," ")&amp;IF(K67="","",""&amp;CHAR(10)&amp;IFERROR(VLOOKUP($K67,【選択肢】!$Q$3:$U$90,2,)," ")&amp;IF(L67="","",""&amp;CHAR(10)&amp;IFERROR(VLOOKUP($L67,【選択肢】!$Q$3:$U$90,2,)," "))))))))</f>
        <v/>
      </c>
      <c r="N67" s="1310" t="str">
        <f>IF(G67="","",(IFERROR(VLOOKUP($G67,【選択肢】!$Q$3:$U$90,4,)," ")&amp;IF(H67="","",","&amp;IFERROR(VLOOKUP($H67,【選択肢】!$Q$3:$U$90,4,)," ")&amp;IF(I67="","",","&amp;IFERROR(VLOOKUP($I67,【選択肢】!$Q$3:$U$90,4,)," ")&amp;IF(J67="","",","&amp;IFERROR(VLOOKUP($J67,【選択肢】!$Q$3:$U$90,4,)," ")&amp;IF(K67="","",","&amp;IFERROR(VLOOKUP($K67,【選択肢】!$Q$3:$U$90,4,)," ")&amp;IF(L67="","",","&amp;IFERROR(VLOOKUP($L67,【選択肢】!$Q$3:$U$90,4,)," "))))))))</f>
        <v/>
      </c>
      <c r="O67" s="1310" t="str">
        <f>IF(G67="","",(IFERROR(VLOOKUP($G67,【選択肢】!$Q$3:$U$90,5,)," ")&amp;IF(H67="","",""&amp;CHAR(10)&amp;IFERROR(VLOOKUP($H67,【選択肢】!$Q$3:$U$90,5,)," ")&amp;IF(I67="","",""&amp;CHAR(10)&amp;IFERROR(VLOOKUP($I67,【選択肢】!$Q$3:$U$90,5,)," ")&amp;IF(J67="","",""&amp;CHAR(10)&amp;IFERROR(VLOOKUP($J67,【選択肢】!$Q$3:$U$90,5,)," ")&amp;IF(K67="","",""&amp;CHAR(10)&amp;IFERROR(VLOOKUP($K67,【選択肢】!$Q$3:$U$90,5,)," ")&amp;IF(L67="","",""&amp;CHAR(10)&amp;IFERROR(VLOOKUP($L67,【選択肢】!$Q$3:$U$90,5,)," "))))))))</f>
        <v/>
      </c>
      <c r="P67" s="1311"/>
      <c r="Q67" s="1119"/>
      <c r="R67" s="1119"/>
      <c r="S67" s="167"/>
      <c r="T67" s="167"/>
      <c r="U67" s="167"/>
      <c r="V67" s="167"/>
      <c r="W67" s="167"/>
    </row>
    <row r="68" spans="2:23">
      <c r="B68" s="1115"/>
      <c r="C68" s="1116"/>
      <c r="D68" s="1117"/>
      <c r="E68" s="1117"/>
      <c r="F68" s="482">
        <f t="shared" si="1"/>
        <v>0</v>
      </c>
      <c r="G68" s="1118"/>
      <c r="H68" s="1118"/>
      <c r="I68" s="1118"/>
      <c r="J68" s="1118"/>
      <c r="K68" s="1118"/>
      <c r="L68" s="1118"/>
      <c r="M68" s="1310" t="str">
        <f>IF(G68="","",(IFERROR(VLOOKUP($G68,【選択肢】!$Q$3:$U$90,2,)," ")&amp;IF(H68="","",""&amp;CHAR(10)&amp;IFERROR(VLOOKUP($H68,【選択肢】!$Q$3:$U$90,2,)," ")&amp;IF(I68="","",""&amp;CHAR(10)&amp;IFERROR(VLOOKUP($I68,【選択肢】!$Q$3:$U$90,2,)," ")&amp;IF(J68="","",""&amp;CHAR(10)&amp;IFERROR(VLOOKUP($J68,【選択肢】!$Q$3:$U$90,2,)," ")&amp;IF(K68="","",""&amp;CHAR(10)&amp;IFERROR(VLOOKUP($K68,【選択肢】!$Q$3:$U$90,2,)," ")&amp;IF(L68="","",""&amp;CHAR(10)&amp;IFERROR(VLOOKUP($L68,【選択肢】!$Q$3:$U$90,2,)," "))))))))</f>
        <v/>
      </c>
      <c r="N68" s="1310" t="str">
        <f>IF(G68="","",(IFERROR(VLOOKUP($G68,【選択肢】!$Q$3:$U$90,4,)," ")&amp;IF(H68="","",","&amp;IFERROR(VLOOKUP($H68,【選択肢】!$Q$3:$U$90,4,)," ")&amp;IF(I68="","",","&amp;IFERROR(VLOOKUP($I68,【選択肢】!$Q$3:$U$90,4,)," ")&amp;IF(J68="","",","&amp;IFERROR(VLOOKUP($J68,【選択肢】!$Q$3:$U$90,4,)," ")&amp;IF(K68="","",","&amp;IFERROR(VLOOKUP($K68,【選択肢】!$Q$3:$U$90,4,)," ")&amp;IF(L68="","",","&amp;IFERROR(VLOOKUP($L68,【選択肢】!$Q$3:$U$90,4,)," "))))))))</f>
        <v/>
      </c>
      <c r="O68" s="1310" t="str">
        <f>IF(G68="","",(IFERROR(VLOOKUP($G68,【選択肢】!$Q$3:$U$90,5,)," ")&amp;IF(H68="","",""&amp;CHAR(10)&amp;IFERROR(VLOOKUP($H68,【選択肢】!$Q$3:$U$90,5,)," ")&amp;IF(I68="","",""&amp;CHAR(10)&amp;IFERROR(VLOOKUP($I68,【選択肢】!$Q$3:$U$90,5,)," ")&amp;IF(J68="","",""&amp;CHAR(10)&amp;IFERROR(VLOOKUP($J68,【選択肢】!$Q$3:$U$90,5,)," ")&amp;IF(K68="","",""&amp;CHAR(10)&amp;IFERROR(VLOOKUP($K68,【選択肢】!$Q$3:$U$90,5,)," ")&amp;IF(L68="","",""&amp;CHAR(10)&amp;IFERROR(VLOOKUP($L68,【選択肢】!$Q$3:$U$90,5,)," "))))))))</f>
        <v/>
      </c>
      <c r="P68" s="1311"/>
      <c r="Q68" s="1119"/>
      <c r="R68" s="1119"/>
      <c r="S68" s="167"/>
      <c r="T68" s="167"/>
      <c r="U68" s="167"/>
      <c r="V68" s="167"/>
      <c r="W68" s="167"/>
    </row>
    <row r="69" spans="2:23">
      <c r="B69" s="1115"/>
      <c r="C69" s="1116"/>
      <c r="D69" s="1117"/>
      <c r="E69" s="1117"/>
      <c r="F69" s="482">
        <f t="shared" si="1"/>
        <v>0</v>
      </c>
      <c r="G69" s="1118"/>
      <c r="H69" s="1118"/>
      <c r="I69" s="1118"/>
      <c r="J69" s="1118"/>
      <c r="K69" s="1118"/>
      <c r="L69" s="1118"/>
      <c r="M69" s="1310" t="str">
        <f>IF(G69="","",(IFERROR(VLOOKUP($G69,【選択肢】!$Q$3:$U$90,2,)," ")&amp;IF(H69="","",""&amp;CHAR(10)&amp;IFERROR(VLOOKUP($H69,【選択肢】!$Q$3:$U$90,2,)," ")&amp;IF(I69="","",""&amp;CHAR(10)&amp;IFERROR(VLOOKUP($I69,【選択肢】!$Q$3:$U$90,2,)," ")&amp;IF(J69="","",""&amp;CHAR(10)&amp;IFERROR(VLOOKUP($J69,【選択肢】!$Q$3:$U$90,2,)," ")&amp;IF(K69="","",""&amp;CHAR(10)&amp;IFERROR(VLOOKUP($K69,【選択肢】!$Q$3:$U$90,2,)," ")&amp;IF(L69="","",""&amp;CHAR(10)&amp;IFERROR(VLOOKUP($L69,【選択肢】!$Q$3:$U$90,2,)," "))))))))</f>
        <v/>
      </c>
      <c r="N69" s="1310" t="str">
        <f>IF(G69="","",(IFERROR(VLOOKUP($G69,【選択肢】!$Q$3:$U$90,4,)," ")&amp;IF(H69="","",","&amp;IFERROR(VLOOKUP($H69,【選択肢】!$Q$3:$U$90,4,)," ")&amp;IF(I69="","",","&amp;IFERROR(VLOOKUP($I69,【選択肢】!$Q$3:$U$90,4,)," ")&amp;IF(J69="","",","&amp;IFERROR(VLOOKUP($J69,【選択肢】!$Q$3:$U$90,4,)," ")&amp;IF(K69="","",","&amp;IFERROR(VLOOKUP($K69,【選択肢】!$Q$3:$U$90,4,)," ")&amp;IF(L69="","",","&amp;IFERROR(VLOOKUP($L69,【選択肢】!$Q$3:$U$90,4,)," "))))))))</f>
        <v/>
      </c>
      <c r="O69" s="1310" t="str">
        <f>IF(G69="","",(IFERROR(VLOOKUP($G69,【選択肢】!$Q$3:$U$90,5,)," ")&amp;IF(H69="","",""&amp;CHAR(10)&amp;IFERROR(VLOOKUP($H69,【選択肢】!$Q$3:$U$90,5,)," ")&amp;IF(I69="","",""&amp;CHAR(10)&amp;IFERROR(VLOOKUP($I69,【選択肢】!$Q$3:$U$90,5,)," ")&amp;IF(J69="","",""&amp;CHAR(10)&amp;IFERROR(VLOOKUP($J69,【選択肢】!$Q$3:$U$90,5,)," ")&amp;IF(K69="","",""&amp;CHAR(10)&amp;IFERROR(VLOOKUP($K69,【選択肢】!$Q$3:$U$90,5,)," ")&amp;IF(L69="","",""&amp;CHAR(10)&amp;IFERROR(VLOOKUP($L69,【選択肢】!$Q$3:$U$90,5,)," "))))))))</f>
        <v/>
      </c>
      <c r="P69" s="1311"/>
      <c r="Q69" s="1119"/>
      <c r="R69" s="1119"/>
      <c r="S69" s="167"/>
      <c r="T69" s="167"/>
      <c r="U69" s="167"/>
      <c r="V69" s="167"/>
      <c r="W69" s="167"/>
    </row>
    <row r="70" spans="2:23">
      <c r="B70" s="1115"/>
      <c r="C70" s="1116"/>
      <c r="D70" s="1117"/>
      <c r="E70" s="1117"/>
      <c r="F70" s="482">
        <f t="shared" si="1"/>
        <v>0</v>
      </c>
      <c r="G70" s="1118"/>
      <c r="H70" s="1118"/>
      <c r="I70" s="1118"/>
      <c r="J70" s="1118"/>
      <c r="K70" s="1118"/>
      <c r="L70" s="1118"/>
      <c r="M70" s="1310" t="str">
        <f>IF(G70="","",(IFERROR(VLOOKUP($G70,【選択肢】!$Q$3:$U$90,2,)," ")&amp;IF(H70="","",""&amp;CHAR(10)&amp;IFERROR(VLOOKUP($H70,【選択肢】!$Q$3:$U$90,2,)," ")&amp;IF(I70="","",""&amp;CHAR(10)&amp;IFERROR(VLOOKUP($I70,【選択肢】!$Q$3:$U$90,2,)," ")&amp;IF(J70="","",""&amp;CHAR(10)&amp;IFERROR(VLOOKUP($J70,【選択肢】!$Q$3:$U$90,2,)," ")&amp;IF(K70="","",""&amp;CHAR(10)&amp;IFERROR(VLOOKUP($K70,【選択肢】!$Q$3:$U$90,2,)," ")&amp;IF(L70="","",""&amp;CHAR(10)&amp;IFERROR(VLOOKUP($L70,【選択肢】!$Q$3:$U$90,2,)," "))))))))</f>
        <v/>
      </c>
      <c r="N70" s="1310" t="str">
        <f>IF(G70="","",(IFERROR(VLOOKUP($G70,【選択肢】!$Q$3:$U$90,4,)," ")&amp;IF(H70="","",","&amp;IFERROR(VLOOKUP($H70,【選択肢】!$Q$3:$U$90,4,)," ")&amp;IF(I70="","",","&amp;IFERROR(VLOOKUP($I70,【選択肢】!$Q$3:$U$90,4,)," ")&amp;IF(J70="","",","&amp;IFERROR(VLOOKUP($J70,【選択肢】!$Q$3:$U$90,4,)," ")&amp;IF(K70="","",","&amp;IFERROR(VLOOKUP($K70,【選択肢】!$Q$3:$U$90,4,)," ")&amp;IF(L70="","",","&amp;IFERROR(VLOOKUP($L70,【選択肢】!$Q$3:$U$90,4,)," "))))))))</f>
        <v/>
      </c>
      <c r="O70" s="1310" t="str">
        <f>IF(G70="","",(IFERROR(VLOOKUP($G70,【選択肢】!$Q$3:$U$90,5,)," ")&amp;IF(H70="","",""&amp;CHAR(10)&amp;IFERROR(VLOOKUP($H70,【選択肢】!$Q$3:$U$90,5,)," ")&amp;IF(I70="","",""&amp;CHAR(10)&amp;IFERROR(VLOOKUP($I70,【選択肢】!$Q$3:$U$90,5,)," ")&amp;IF(J70="","",""&amp;CHAR(10)&amp;IFERROR(VLOOKUP($J70,【選択肢】!$Q$3:$U$90,5,)," ")&amp;IF(K70="","",""&amp;CHAR(10)&amp;IFERROR(VLOOKUP($K70,【選択肢】!$Q$3:$U$90,5,)," ")&amp;IF(L70="","",""&amp;CHAR(10)&amp;IFERROR(VLOOKUP($L70,【選択肢】!$Q$3:$U$90,5,)," "))))))))</f>
        <v/>
      </c>
      <c r="P70" s="1311"/>
      <c r="Q70" s="1119"/>
      <c r="R70" s="1119"/>
      <c r="S70" s="167"/>
      <c r="T70" s="167"/>
      <c r="U70" s="167"/>
      <c r="V70" s="167"/>
      <c r="W70" s="167"/>
    </row>
    <row r="71" spans="2:23">
      <c r="B71" s="1115"/>
      <c r="C71" s="1116"/>
      <c r="D71" s="1117"/>
      <c r="E71" s="1117"/>
      <c r="F71" s="482">
        <f t="shared" si="1"/>
        <v>0</v>
      </c>
      <c r="G71" s="1118"/>
      <c r="H71" s="1118"/>
      <c r="I71" s="1118"/>
      <c r="J71" s="1118"/>
      <c r="K71" s="1118"/>
      <c r="L71" s="1118"/>
      <c r="M71" s="1310" t="str">
        <f>IF(G71="","",(IFERROR(VLOOKUP($G71,【選択肢】!$Q$3:$U$90,2,)," ")&amp;IF(H71="","",""&amp;CHAR(10)&amp;IFERROR(VLOOKUP($H71,【選択肢】!$Q$3:$U$90,2,)," ")&amp;IF(I71="","",""&amp;CHAR(10)&amp;IFERROR(VLOOKUP($I71,【選択肢】!$Q$3:$U$90,2,)," ")&amp;IF(J71="","",""&amp;CHAR(10)&amp;IFERROR(VLOOKUP($J71,【選択肢】!$Q$3:$U$90,2,)," ")&amp;IF(K71="","",""&amp;CHAR(10)&amp;IFERROR(VLOOKUP($K71,【選択肢】!$Q$3:$U$90,2,)," ")&amp;IF(L71="","",""&amp;CHAR(10)&amp;IFERROR(VLOOKUP($L71,【選択肢】!$Q$3:$U$90,2,)," "))))))))</f>
        <v/>
      </c>
      <c r="N71" s="1310" t="str">
        <f>IF(G71="","",(IFERROR(VLOOKUP($G71,【選択肢】!$Q$3:$U$90,4,)," ")&amp;IF(H71="","",","&amp;IFERROR(VLOOKUP($H71,【選択肢】!$Q$3:$U$90,4,)," ")&amp;IF(I71="","",","&amp;IFERROR(VLOOKUP($I71,【選択肢】!$Q$3:$U$90,4,)," ")&amp;IF(J71="","",","&amp;IFERROR(VLOOKUP($J71,【選択肢】!$Q$3:$U$90,4,)," ")&amp;IF(K71="","",","&amp;IFERROR(VLOOKUP($K71,【選択肢】!$Q$3:$U$90,4,)," ")&amp;IF(L71="","",","&amp;IFERROR(VLOOKUP($L71,【選択肢】!$Q$3:$U$90,4,)," "))))))))</f>
        <v/>
      </c>
      <c r="O71" s="1310" t="str">
        <f>IF(G71="","",(IFERROR(VLOOKUP($G71,【選択肢】!$Q$3:$U$90,5,)," ")&amp;IF(H71="","",""&amp;CHAR(10)&amp;IFERROR(VLOOKUP($H71,【選択肢】!$Q$3:$U$90,5,)," ")&amp;IF(I71="","",""&amp;CHAR(10)&amp;IFERROR(VLOOKUP($I71,【選択肢】!$Q$3:$U$90,5,)," ")&amp;IF(J71="","",""&amp;CHAR(10)&amp;IFERROR(VLOOKUP($J71,【選択肢】!$Q$3:$U$90,5,)," ")&amp;IF(K71="","",""&amp;CHAR(10)&amp;IFERROR(VLOOKUP($K71,【選択肢】!$Q$3:$U$90,5,)," ")&amp;IF(L71="","",""&amp;CHAR(10)&amp;IFERROR(VLOOKUP($L71,【選択肢】!$Q$3:$U$90,5,)," "))))))))</f>
        <v/>
      </c>
      <c r="P71" s="1311"/>
      <c r="Q71" s="1119"/>
      <c r="R71" s="1119"/>
      <c r="S71" s="167"/>
      <c r="T71" s="167"/>
      <c r="U71" s="167"/>
      <c r="V71" s="167"/>
      <c r="W71" s="167"/>
    </row>
    <row r="72" spans="2:23">
      <c r="B72" s="1115"/>
      <c r="C72" s="1116"/>
      <c r="D72" s="1117"/>
      <c r="E72" s="1117"/>
      <c r="F72" s="482">
        <f t="shared" si="1"/>
        <v>0</v>
      </c>
      <c r="G72" s="1118"/>
      <c r="H72" s="1118"/>
      <c r="I72" s="1118"/>
      <c r="J72" s="1118"/>
      <c r="K72" s="1118"/>
      <c r="L72" s="1118"/>
      <c r="M72" s="1310" t="str">
        <f>IF(G72="","",(IFERROR(VLOOKUP($G72,【選択肢】!$Q$3:$U$90,2,)," ")&amp;IF(H72="","",""&amp;CHAR(10)&amp;IFERROR(VLOOKUP($H72,【選択肢】!$Q$3:$U$90,2,)," ")&amp;IF(I72="","",""&amp;CHAR(10)&amp;IFERROR(VLOOKUP($I72,【選択肢】!$Q$3:$U$90,2,)," ")&amp;IF(J72="","",""&amp;CHAR(10)&amp;IFERROR(VLOOKUP($J72,【選択肢】!$Q$3:$U$90,2,)," ")&amp;IF(K72="","",""&amp;CHAR(10)&amp;IFERROR(VLOOKUP($K72,【選択肢】!$Q$3:$U$90,2,)," ")&amp;IF(L72="","",""&amp;CHAR(10)&amp;IFERROR(VLOOKUP($L72,【選択肢】!$Q$3:$U$90,2,)," "))))))))</f>
        <v/>
      </c>
      <c r="N72" s="1310" t="str">
        <f>IF(G72="","",(IFERROR(VLOOKUP($G72,【選択肢】!$Q$3:$U$90,4,)," ")&amp;IF(H72="","",","&amp;IFERROR(VLOOKUP($H72,【選択肢】!$Q$3:$U$90,4,)," ")&amp;IF(I72="","",","&amp;IFERROR(VLOOKUP($I72,【選択肢】!$Q$3:$U$90,4,)," ")&amp;IF(J72="","",","&amp;IFERROR(VLOOKUP($J72,【選択肢】!$Q$3:$U$90,4,)," ")&amp;IF(K72="","",","&amp;IFERROR(VLOOKUP($K72,【選択肢】!$Q$3:$U$90,4,)," ")&amp;IF(L72="","",","&amp;IFERROR(VLOOKUP($L72,【選択肢】!$Q$3:$U$90,4,)," "))))))))</f>
        <v/>
      </c>
      <c r="O72" s="1310" t="str">
        <f>IF(G72="","",(IFERROR(VLOOKUP($G72,【選択肢】!$Q$3:$U$90,5,)," ")&amp;IF(H72="","",""&amp;CHAR(10)&amp;IFERROR(VLOOKUP($H72,【選択肢】!$Q$3:$U$90,5,)," ")&amp;IF(I72="","",""&amp;CHAR(10)&amp;IFERROR(VLOOKUP($I72,【選択肢】!$Q$3:$U$90,5,)," ")&amp;IF(J72="","",""&amp;CHAR(10)&amp;IFERROR(VLOOKUP($J72,【選択肢】!$Q$3:$U$90,5,)," ")&amp;IF(K72="","",""&amp;CHAR(10)&amp;IFERROR(VLOOKUP($K72,【選択肢】!$Q$3:$U$90,5,)," ")&amp;IF(L72="","",""&amp;CHAR(10)&amp;IFERROR(VLOOKUP($L72,【選択肢】!$Q$3:$U$90,5,)," "))))))))</f>
        <v/>
      </c>
      <c r="P72" s="1311"/>
      <c r="Q72" s="1119"/>
      <c r="R72" s="1119"/>
      <c r="S72" s="167"/>
      <c r="T72" s="167"/>
      <c r="U72" s="167"/>
      <c r="V72" s="167"/>
      <c r="W72" s="167"/>
    </row>
    <row r="73" spans="2:23">
      <c r="B73" s="1115"/>
      <c r="C73" s="1116"/>
      <c r="D73" s="1117"/>
      <c r="E73" s="1117"/>
      <c r="F73" s="482">
        <f t="shared" si="1"/>
        <v>0</v>
      </c>
      <c r="G73" s="1118"/>
      <c r="H73" s="1118"/>
      <c r="I73" s="1118"/>
      <c r="J73" s="1118"/>
      <c r="K73" s="1118"/>
      <c r="L73" s="1118"/>
      <c r="M73" s="1310" t="str">
        <f>IF(G73="","",(IFERROR(VLOOKUP($G73,【選択肢】!$Q$3:$U$90,2,)," ")&amp;IF(H73="","",""&amp;CHAR(10)&amp;IFERROR(VLOOKUP($H73,【選択肢】!$Q$3:$U$90,2,)," ")&amp;IF(I73="","",""&amp;CHAR(10)&amp;IFERROR(VLOOKUP($I73,【選択肢】!$Q$3:$U$90,2,)," ")&amp;IF(J73="","",""&amp;CHAR(10)&amp;IFERROR(VLOOKUP($J73,【選択肢】!$Q$3:$U$90,2,)," ")&amp;IF(K73="","",""&amp;CHAR(10)&amp;IFERROR(VLOOKUP($K73,【選択肢】!$Q$3:$U$90,2,)," ")&amp;IF(L73="","",""&amp;CHAR(10)&amp;IFERROR(VLOOKUP($L73,【選択肢】!$Q$3:$U$90,2,)," "))))))))</f>
        <v/>
      </c>
      <c r="N73" s="1310" t="str">
        <f>IF(G73="","",(IFERROR(VLOOKUP($G73,【選択肢】!$Q$3:$U$90,4,)," ")&amp;IF(H73="","",","&amp;IFERROR(VLOOKUP($H73,【選択肢】!$Q$3:$U$90,4,)," ")&amp;IF(I73="","",","&amp;IFERROR(VLOOKUP($I73,【選択肢】!$Q$3:$U$90,4,)," ")&amp;IF(J73="","",","&amp;IFERROR(VLOOKUP($J73,【選択肢】!$Q$3:$U$90,4,)," ")&amp;IF(K73="","",","&amp;IFERROR(VLOOKUP($K73,【選択肢】!$Q$3:$U$90,4,)," ")&amp;IF(L73="","",","&amp;IFERROR(VLOOKUP($L73,【選択肢】!$Q$3:$U$90,4,)," "))))))))</f>
        <v/>
      </c>
      <c r="O73" s="1310" t="str">
        <f>IF(G73="","",(IFERROR(VLOOKUP($G73,【選択肢】!$Q$3:$U$90,5,)," ")&amp;IF(H73="","",""&amp;CHAR(10)&amp;IFERROR(VLOOKUP($H73,【選択肢】!$Q$3:$U$90,5,)," ")&amp;IF(I73="","",""&amp;CHAR(10)&amp;IFERROR(VLOOKUP($I73,【選択肢】!$Q$3:$U$90,5,)," ")&amp;IF(J73="","",""&amp;CHAR(10)&amp;IFERROR(VLOOKUP($J73,【選択肢】!$Q$3:$U$90,5,)," ")&amp;IF(K73="","",""&amp;CHAR(10)&amp;IFERROR(VLOOKUP($K73,【選択肢】!$Q$3:$U$90,5,)," ")&amp;IF(L73="","",""&amp;CHAR(10)&amp;IFERROR(VLOOKUP($L73,【選択肢】!$Q$3:$U$90,5,)," "))))))))</f>
        <v/>
      </c>
      <c r="P73" s="1311"/>
      <c r="Q73" s="1119"/>
      <c r="R73" s="1119"/>
      <c r="S73" s="167"/>
      <c r="T73" s="167"/>
      <c r="U73" s="167"/>
      <c r="V73" s="167"/>
      <c r="W73" s="167"/>
    </row>
    <row r="74" spans="2:23">
      <c r="B74" s="1115"/>
      <c r="C74" s="1116"/>
      <c r="D74" s="1117"/>
      <c r="E74" s="1117"/>
      <c r="F74" s="482">
        <f t="shared" si="1"/>
        <v>0</v>
      </c>
      <c r="G74" s="1118"/>
      <c r="H74" s="1118"/>
      <c r="I74" s="1118"/>
      <c r="J74" s="1118"/>
      <c r="K74" s="1118"/>
      <c r="L74" s="1118"/>
      <c r="M74" s="1310" t="str">
        <f>IF(G74="","",(IFERROR(VLOOKUP($G74,【選択肢】!$Q$3:$U$90,2,)," ")&amp;IF(H74="","",""&amp;CHAR(10)&amp;IFERROR(VLOOKUP($H74,【選択肢】!$Q$3:$U$90,2,)," ")&amp;IF(I74="","",""&amp;CHAR(10)&amp;IFERROR(VLOOKUP($I74,【選択肢】!$Q$3:$U$90,2,)," ")&amp;IF(J74="","",""&amp;CHAR(10)&amp;IFERROR(VLOOKUP($J74,【選択肢】!$Q$3:$U$90,2,)," ")&amp;IF(K74="","",""&amp;CHAR(10)&amp;IFERROR(VLOOKUP($K74,【選択肢】!$Q$3:$U$90,2,)," ")&amp;IF(L74="","",""&amp;CHAR(10)&amp;IFERROR(VLOOKUP($L74,【選択肢】!$Q$3:$U$90,2,)," "))))))))</f>
        <v/>
      </c>
      <c r="N74" s="1310" t="str">
        <f>IF(G74="","",(IFERROR(VLOOKUP($G74,【選択肢】!$Q$3:$U$90,4,)," ")&amp;IF(H74="","",","&amp;IFERROR(VLOOKUP($H74,【選択肢】!$Q$3:$U$90,4,)," ")&amp;IF(I74="","",","&amp;IFERROR(VLOOKUP($I74,【選択肢】!$Q$3:$U$90,4,)," ")&amp;IF(J74="","",","&amp;IFERROR(VLOOKUP($J74,【選択肢】!$Q$3:$U$90,4,)," ")&amp;IF(K74="","",","&amp;IFERROR(VLOOKUP($K74,【選択肢】!$Q$3:$U$90,4,)," ")&amp;IF(L74="","",","&amp;IFERROR(VLOOKUP($L74,【選択肢】!$Q$3:$U$90,4,)," "))))))))</f>
        <v/>
      </c>
      <c r="O74" s="1310" t="str">
        <f>IF(G74="","",(IFERROR(VLOOKUP($G74,【選択肢】!$Q$3:$U$90,5,)," ")&amp;IF(H74="","",""&amp;CHAR(10)&amp;IFERROR(VLOOKUP($H74,【選択肢】!$Q$3:$U$90,5,)," ")&amp;IF(I74="","",""&amp;CHAR(10)&amp;IFERROR(VLOOKUP($I74,【選択肢】!$Q$3:$U$90,5,)," ")&amp;IF(J74="","",""&amp;CHAR(10)&amp;IFERROR(VLOOKUP($J74,【選択肢】!$Q$3:$U$90,5,)," ")&amp;IF(K74="","",""&amp;CHAR(10)&amp;IFERROR(VLOOKUP($K74,【選択肢】!$Q$3:$U$90,5,)," ")&amp;IF(L74="","",""&amp;CHAR(10)&amp;IFERROR(VLOOKUP($L74,【選択肢】!$Q$3:$U$90,5,)," "))))))))</f>
        <v/>
      </c>
      <c r="P74" s="1311"/>
      <c r="Q74" s="1119"/>
      <c r="R74" s="1119"/>
      <c r="S74" s="167"/>
      <c r="T74" s="167"/>
      <c r="U74" s="167"/>
      <c r="V74" s="167"/>
      <c r="W74" s="167"/>
    </row>
    <row r="75" spans="2:23">
      <c r="B75" s="1115"/>
      <c r="C75" s="1116"/>
      <c r="D75" s="1117"/>
      <c r="E75" s="1117"/>
      <c r="F75" s="482">
        <f t="shared" si="1"/>
        <v>0</v>
      </c>
      <c r="G75" s="1118"/>
      <c r="H75" s="1118"/>
      <c r="I75" s="1118"/>
      <c r="J75" s="1118"/>
      <c r="K75" s="1118"/>
      <c r="L75" s="1118"/>
      <c r="M75" s="1310" t="str">
        <f>IF(G75="","",(IFERROR(VLOOKUP($G75,【選択肢】!$Q$3:$U$90,2,)," ")&amp;IF(H75="","",""&amp;CHAR(10)&amp;IFERROR(VLOOKUP($H75,【選択肢】!$Q$3:$U$90,2,)," ")&amp;IF(I75="","",""&amp;CHAR(10)&amp;IFERROR(VLOOKUP($I75,【選択肢】!$Q$3:$U$90,2,)," ")&amp;IF(J75="","",""&amp;CHAR(10)&amp;IFERROR(VLOOKUP($J75,【選択肢】!$Q$3:$U$90,2,)," ")&amp;IF(K75="","",""&amp;CHAR(10)&amp;IFERROR(VLOOKUP($K75,【選択肢】!$Q$3:$U$90,2,)," ")&amp;IF(L75="","",""&amp;CHAR(10)&amp;IFERROR(VLOOKUP($L75,【選択肢】!$Q$3:$U$90,2,)," "))))))))</f>
        <v/>
      </c>
      <c r="N75" s="1310" t="str">
        <f>IF(G75="","",(IFERROR(VLOOKUP($G75,【選択肢】!$Q$3:$U$90,4,)," ")&amp;IF(H75="","",","&amp;IFERROR(VLOOKUP($H75,【選択肢】!$Q$3:$U$90,4,)," ")&amp;IF(I75="","",","&amp;IFERROR(VLOOKUP($I75,【選択肢】!$Q$3:$U$90,4,)," ")&amp;IF(J75="","",","&amp;IFERROR(VLOOKUP($J75,【選択肢】!$Q$3:$U$90,4,)," ")&amp;IF(K75="","",","&amp;IFERROR(VLOOKUP($K75,【選択肢】!$Q$3:$U$90,4,)," ")&amp;IF(L75="","",","&amp;IFERROR(VLOOKUP($L75,【選択肢】!$Q$3:$U$90,4,)," "))))))))</f>
        <v/>
      </c>
      <c r="O75" s="1310" t="str">
        <f>IF(G75="","",(IFERROR(VLOOKUP($G75,【選択肢】!$Q$3:$U$90,5,)," ")&amp;IF(H75="","",""&amp;CHAR(10)&amp;IFERROR(VLOOKUP($H75,【選択肢】!$Q$3:$U$90,5,)," ")&amp;IF(I75="","",""&amp;CHAR(10)&amp;IFERROR(VLOOKUP($I75,【選択肢】!$Q$3:$U$90,5,)," ")&amp;IF(J75="","",""&amp;CHAR(10)&amp;IFERROR(VLOOKUP($J75,【選択肢】!$Q$3:$U$90,5,)," ")&amp;IF(K75="","",""&amp;CHAR(10)&amp;IFERROR(VLOOKUP($K75,【選択肢】!$Q$3:$U$90,5,)," ")&amp;IF(L75="","",""&amp;CHAR(10)&amp;IFERROR(VLOOKUP($L75,【選択肢】!$Q$3:$U$90,5,)," "))))))))</f>
        <v/>
      </c>
      <c r="P75" s="1311"/>
      <c r="Q75" s="1119"/>
      <c r="R75" s="1119"/>
      <c r="S75" s="167"/>
      <c r="T75" s="167"/>
      <c r="U75" s="167"/>
      <c r="V75" s="167"/>
      <c r="W75" s="167"/>
    </row>
    <row r="76" spans="2:23">
      <c r="B76" s="1115"/>
      <c r="C76" s="1116"/>
      <c r="D76" s="1117"/>
      <c r="E76" s="1117"/>
      <c r="F76" s="482">
        <f t="shared" si="1"/>
        <v>0</v>
      </c>
      <c r="G76" s="1118"/>
      <c r="H76" s="1118"/>
      <c r="I76" s="1118"/>
      <c r="J76" s="1118"/>
      <c r="K76" s="1118"/>
      <c r="L76" s="1118"/>
      <c r="M76" s="1310" t="str">
        <f>IF(G76="","",(IFERROR(VLOOKUP($G76,【選択肢】!$Q$3:$U$90,2,)," ")&amp;IF(H76="","",""&amp;CHAR(10)&amp;IFERROR(VLOOKUP($H76,【選択肢】!$Q$3:$U$90,2,)," ")&amp;IF(I76="","",""&amp;CHAR(10)&amp;IFERROR(VLOOKUP($I76,【選択肢】!$Q$3:$U$90,2,)," ")&amp;IF(J76="","",""&amp;CHAR(10)&amp;IFERROR(VLOOKUP($J76,【選択肢】!$Q$3:$U$90,2,)," ")&amp;IF(K76="","",""&amp;CHAR(10)&amp;IFERROR(VLOOKUP($K76,【選択肢】!$Q$3:$U$90,2,)," ")&amp;IF(L76="","",""&amp;CHAR(10)&amp;IFERROR(VLOOKUP($L76,【選択肢】!$Q$3:$U$90,2,)," "))))))))</f>
        <v/>
      </c>
      <c r="N76" s="1310" t="str">
        <f>IF(G76="","",(IFERROR(VLOOKUP($G76,【選択肢】!$Q$3:$U$90,4,)," ")&amp;IF(H76="","",","&amp;IFERROR(VLOOKUP($H76,【選択肢】!$Q$3:$U$90,4,)," ")&amp;IF(I76="","",","&amp;IFERROR(VLOOKUP($I76,【選択肢】!$Q$3:$U$90,4,)," ")&amp;IF(J76="","",","&amp;IFERROR(VLOOKUP($J76,【選択肢】!$Q$3:$U$90,4,)," ")&amp;IF(K76="","",","&amp;IFERROR(VLOOKUP($K76,【選択肢】!$Q$3:$U$90,4,)," ")&amp;IF(L76="","",","&amp;IFERROR(VLOOKUP($L76,【選択肢】!$Q$3:$U$90,4,)," "))))))))</f>
        <v/>
      </c>
      <c r="O76" s="1310" t="str">
        <f>IF(G76="","",(IFERROR(VLOOKUP($G76,【選択肢】!$Q$3:$U$90,5,)," ")&amp;IF(H76="","",""&amp;CHAR(10)&amp;IFERROR(VLOOKUP($H76,【選択肢】!$Q$3:$U$90,5,)," ")&amp;IF(I76="","",""&amp;CHAR(10)&amp;IFERROR(VLOOKUP($I76,【選択肢】!$Q$3:$U$90,5,)," ")&amp;IF(J76="","",""&amp;CHAR(10)&amp;IFERROR(VLOOKUP($J76,【選択肢】!$Q$3:$U$90,5,)," ")&amp;IF(K76="","",""&amp;CHAR(10)&amp;IFERROR(VLOOKUP($K76,【選択肢】!$Q$3:$U$90,5,)," ")&amp;IF(L76="","",""&amp;CHAR(10)&amp;IFERROR(VLOOKUP($L76,【選択肢】!$Q$3:$U$90,5,)," "))))))))</f>
        <v/>
      </c>
      <c r="P76" s="1311"/>
      <c r="Q76" s="1119"/>
      <c r="R76" s="1119"/>
      <c r="S76" s="167"/>
      <c r="T76" s="167"/>
      <c r="U76" s="167"/>
      <c r="V76" s="167"/>
      <c r="W76" s="167"/>
    </row>
    <row r="77" spans="2:23">
      <c r="B77" s="1115"/>
      <c r="C77" s="1116"/>
      <c r="D77" s="1117"/>
      <c r="E77" s="1117"/>
      <c r="F77" s="482">
        <f t="shared" si="1"/>
        <v>0</v>
      </c>
      <c r="G77" s="1118"/>
      <c r="H77" s="1118"/>
      <c r="I77" s="1118"/>
      <c r="J77" s="1118"/>
      <c r="K77" s="1118"/>
      <c r="L77" s="1118"/>
      <c r="M77" s="1310" t="str">
        <f>IF(G77="","",(IFERROR(VLOOKUP($G77,【選択肢】!$Q$3:$U$90,2,)," ")&amp;IF(H77="","",""&amp;CHAR(10)&amp;IFERROR(VLOOKUP($H77,【選択肢】!$Q$3:$U$90,2,)," ")&amp;IF(I77="","",""&amp;CHAR(10)&amp;IFERROR(VLOOKUP($I77,【選択肢】!$Q$3:$U$90,2,)," ")&amp;IF(J77="","",""&amp;CHAR(10)&amp;IFERROR(VLOOKUP($J77,【選択肢】!$Q$3:$U$90,2,)," ")&amp;IF(K77="","",""&amp;CHAR(10)&amp;IFERROR(VLOOKUP($K77,【選択肢】!$Q$3:$U$90,2,)," ")&amp;IF(L77="","",""&amp;CHAR(10)&amp;IFERROR(VLOOKUP($L77,【選択肢】!$Q$3:$U$90,2,)," "))))))))</f>
        <v/>
      </c>
      <c r="N77" s="1310" t="str">
        <f>IF(G77="","",(IFERROR(VLOOKUP($G77,【選択肢】!$Q$3:$U$90,4,)," ")&amp;IF(H77="","",","&amp;IFERROR(VLOOKUP($H77,【選択肢】!$Q$3:$U$90,4,)," ")&amp;IF(I77="","",","&amp;IFERROR(VLOOKUP($I77,【選択肢】!$Q$3:$U$90,4,)," ")&amp;IF(J77="","",","&amp;IFERROR(VLOOKUP($J77,【選択肢】!$Q$3:$U$90,4,)," ")&amp;IF(K77="","",","&amp;IFERROR(VLOOKUP($K77,【選択肢】!$Q$3:$U$90,4,)," ")&amp;IF(L77="","",","&amp;IFERROR(VLOOKUP($L77,【選択肢】!$Q$3:$U$90,4,)," "))))))))</f>
        <v/>
      </c>
      <c r="O77" s="1310" t="str">
        <f>IF(G77="","",(IFERROR(VLOOKUP($G77,【選択肢】!$Q$3:$U$90,5,)," ")&amp;IF(H77="","",""&amp;CHAR(10)&amp;IFERROR(VLOOKUP($H77,【選択肢】!$Q$3:$U$90,5,)," ")&amp;IF(I77="","",""&amp;CHAR(10)&amp;IFERROR(VLOOKUP($I77,【選択肢】!$Q$3:$U$90,5,)," ")&amp;IF(J77="","",""&amp;CHAR(10)&amp;IFERROR(VLOOKUP($J77,【選択肢】!$Q$3:$U$90,5,)," ")&amp;IF(K77="","",""&amp;CHAR(10)&amp;IFERROR(VLOOKUP($K77,【選択肢】!$Q$3:$U$90,5,)," ")&amp;IF(L77="","",""&amp;CHAR(10)&amp;IFERROR(VLOOKUP($L77,【選択肢】!$Q$3:$U$90,5,)," "))))))))</f>
        <v/>
      </c>
      <c r="P77" s="1311"/>
      <c r="Q77" s="1119"/>
      <c r="R77" s="1119"/>
      <c r="S77" s="167"/>
      <c r="T77" s="167"/>
      <c r="U77" s="167"/>
      <c r="V77" s="167"/>
      <c r="W77" s="167"/>
    </row>
    <row r="78" spans="2:23">
      <c r="B78" s="1115"/>
      <c r="C78" s="1116"/>
      <c r="D78" s="1117"/>
      <c r="E78" s="1117"/>
      <c r="F78" s="482">
        <f t="shared" si="1"/>
        <v>0</v>
      </c>
      <c r="G78" s="1118"/>
      <c r="H78" s="1118"/>
      <c r="I78" s="1118"/>
      <c r="J78" s="1118"/>
      <c r="K78" s="1118"/>
      <c r="L78" s="1118"/>
      <c r="M78" s="1310" t="str">
        <f>IF(G78="","",(IFERROR(VLOOKUP($G78,【選択肢】!$Q$3:$U$90,2,)," ")&amp;IF(H78="","",""&amp;CHAR(10)&amp;IFERROR(VLOOKUP($H78,【選択肢】!$Q$3:$U$90,2,)," ")&amp;IF(I78="","",""&amp;CHAR(10)&amp;IFERROR(VLOOKUP($I78,【選択肢】!$Q$3:$U$90,2,)," ")&amp;IF(J78="","",""&amp;CHAR(10)&amp;IFERROR(VLOOKUP($J78,【選択肢】!$Q$3:$U$90,2,)," ")&amp;IF(K78="","",""&amp;CHAR(10)&amp;IFERROR(VLOOKUP($K78,【選択肢】!$Q$3:$U$90,2,)," ")&amp;IF(L78="","",""&amp;CHAR(10)&amp;IFERROR(VLOOKUP($L78,【選択肢】!$Q$3:$U$90,2,)," "))))))))</f>
        <v/>
      </c>
      <c r="N78" s="1310" t="str">
        <f>IF(G78="","",(IFERROR(VLOOKUP($G78,【選択肢】!$Q$3:$U$90,4,)," ")&amp;IF(H78="","",","&amp;IFERROR(VLOOKUP($H78,【選択肢】!$Q$3:$U$90,4,)," ")&amp;IF(I78="","",","&amp;IFERROR(VLOOKUP($I78,【選択肢】!$Q$3:$U$90,4,)," ")&amp;IF(J78="","",","&amp;IFERROR(VLOOKUP($J78,【選択肢】!$Q$3:$U$90,4,)," ")&amp;IF(K78="","",","&amp;IFERROR(VLOOKUP($K78,【選択肢】!$Q$3:$U$90,4,)," ")&amp;IF(L78="","",","&amp;IFERROR(VLOOKUP($L78,【選択肢】!$Q$3:$U$90,4,)," "))))))))</f>
        <v/>
      </c>
      <c r="O78" s="1310" t="str">
        <f>IF(G78="","",(IFERROR(VLOOKUP($G78,【選択肢】!$Q$3:$U$90,5,)," ")&amp;IF(H78="","",""&amp;CHAR(10)&amp;IFERROR(VLOOKUP($H78,【選択肢】!$Q$3:$U$90,5,)," ")&amp;IF(I78="","",""&amp;CHAR(10)&amp;IFERROR(VLOOKUP($I78,【選択肢】!$Q$3:$U$90,5,)," ")&amp;IF(J78="","",""&amp;CHAR(10)&amp;IFERROR(VLOOKUP($J78,【選択肢】!$Q$3:$U$90,5,)," ")&amp;IF(K78="","",""&amp;CHAR(10)&amp;IFERROR(VLOOKUP($K78,【選択肢】!$Q$3:$U$90,5,)," ")&amp;IF(L78="","",""&amp;CHAR(10)&amp;IFERROR(VLOOKUP($L78,【選択肢】!$Q$3:$U$90,5,)," "))))))))</f>
        <v/>
      </c>
      <c r="P78" s="1311"/>
      <c r="Q78" s="1119"/>
      <c r="R78" s="1119"/>
      <c r="S78" s="167"/>
      <c r="T78" s="167"/>
      <c r="U78" s="167"/>
      <c r="V78" s="167"/>
      <c r="W78" s="167"/>
    </row>
    <row r="79" spans="2:23">
      <c r="B79" s="1115"/>
      <c r="C79" s="1116"/>
      <c r="D79" s="1117"/>
      <c r="E79" s="1117"/>
      <c r="F79" s="482">
        <f t="shared" si="1"/>
        <v>0</v>
      </c>
      <c r="G79" s="1118"/>
      <c r="H79" s="1118"/>
      <c r="I79" s="1118"/>
      <c r="J79" s="1118"/>
      <c r="K79" s="1118"/>
      <c r="L79" s="1118"/>
      <c r="M79" s="1310" t="str">
        <f>IF(G79="","",(IFERROR(VLOOKUP($G79,【選択肢】!$Q$3:$U$90,2,)," ")&amp;IF(H79="","",""&amp;CHAR(10)&amp;IFERROR(VLOOKUP($H79,【選択肢】!$Q$3:$U$90,2,)," ")&amp;IF(I79="","",""&amp;CHAR(10)&amp;IFERROR(VLOOKUP($I79,【選択肢】!$Q$3:$U$90,2,)," ")&amp;IF(J79="","",""&amp;CHAR(10)&amp;IFERROR(VLOOKUP($J79,【選択肢】!$Q$3:$U$90,2,)," ")&amp;IF(K79="","",""&amp;CHAR(10)&amp;IFERROR(VLOOKUP($K79,【選択肢】!$Q$3:$U$90,2,)," ")&amp;IF(L79="","",""&amp;CHAR(10)&amp;IFERROR(VLOOKUP($L79,【選択肢】!$Q$3:$U$90,2,)," "))))))))</f>
        <v/>
      </c>
      <c r="N79" s="1310" t="str">
        <f>IF(G79="","",(IFERROR(VLOOKUP($G79,【選択肢】!$Q$3:$U$90,4,)," ")&amp;IF(H79="","",","&amp;IFERROR(VLOOKUP($H79,【選択肢】!$Q$3:$U$90,4,)," ")&amp;IF(I79="","",","&amp;IFERROR(VLOOKUP($I79,【選択肢】!$Q$3:$U$90,4,)," ")&amp;IF(J79="","",","&amp;IFERROR(VLOOKUP($J79,【選択肢】!$Q$3:$U$90,4,)," ")&amp;IF(K79="","",","&amp;IFERROR(VLOOKUP($K79,【選択肢】!$Q$3:$U$90,4,)," ")&amp;IF(L79="","",","&amp;IFERROR(VLOOKUP($L79,【選択肢】!$Q$3:$U$90,4,)," "))))))))</f>
        <v/>
      </c>
      <c r="O79" s="1310" t="str">
        <f>IF(G79="","",(IFERROR(VLOOKUP($G79,【選択肢】!$Q$3:$U$90,5,)," ")&amp;IF(H79="","",""&amp;CHAR(10)&amp;IFERROR(VLOOKUP($H79,【選択肢】!$Q$3:$U$90,5,)," ")&amp;IF(I79="","",""&amp;CHAR(10)&amp;IFERROR(VLOOKUP($I79,【選択肢】!$Q$3:$U$90,5,)," ")&amp;IF(J79="","",""&amp;CHAR(10)&amp;IFERROR(VLOOKUP($J79,【選択肢】!$Q$3:$U$90,5,)," ")&amp;IF(K79="","",""&amp;CHAR(10)&amp;IFERROR(VLOOKUP($K79,【選択肢】!$Q$3:$U$90,5,)," ")&amp;IF(L79="","",""&amp;CHAR(10)&amp;IFERROR(VLOOKUP($L79,【選択肢】!$Q$3:$U$90,5,)," "))))))))</f>
        <v/>
      </c>
      <c r="P79" s="1311"/>
      <c r="Q79" s="1119"/>
      <c r="R79" s="1119"/>
      <c r="S79" s="167"/>
      <c r="T79" s="167"/>
      <c r="U79" s="167"/>
      <c r="V79" s="167"/>
      <c r="W79" s="167"/>
    </row>
    <row r="80" spans="2:23">
      <c r="B80" s="1115"/>
      <c r="C80" s="1116"/>
      <c r="D80" s="1117"/>
      <c r="E80" s="1117"/>
      <c r="F80" s="482">
        <f t="shared" si="1"/>
        <v>0</v>
      </c>
      <c r="G80" s="1118"/>
      <c r="H80" s="1118"/>
      <c r="I80" s="1118"/>
      <c r="J80" s="1118"/>
      <c r="K80" s="1118"/>
      <c r="L80" s="1118"/>
      <c r="M80" s="1310" t="str">
        <f>IF(G80="","",(IFERROR(VLOOKUP($G80,【選択肢】!$Q$3:$U$90,2,)," ")&amp;IF(H80="","",""&amp;CHAR(10)&amp;IFERROR(VLOOKUP($H80,【選択肢】!$Q$3:$U$90,2,)," ")&amp;IF(I80="","",""&amp;CHAR(10)&amp;IFERROR(VLOOKUP($I80,【選択肢】!$Q$3:$U$90,2,)," ")&amp;IF(J80="","",""&amp;CHAR(10)&amp;IFERROR(VLOOKUP($J80,【選択肢】!$Q$3:$U$90,2,)," ")&amp;IF(K80="","",""&amp;CHAR(10)&amp;IFERROR(VLOOKUP($K80,【選択肢】!$Q$3:$U$90,2,)," ")&amp;IF(L80="","",""&amp;CHAR(10)&amp;IFERROR(VLOOKUP($L80,【選択肢】!$Q$3:$U$90,2,)," "))))))))</f>
        <v/>
      </c>
      <c r="N80" s="1310" t="str">
        <f>IF(G80="","",(IFERROR(VLOOKUP($G80,【選択肢】!$Q$3:$U$90,4,)," ")&amp;IF(H80="","",","&amp;IFERROR(VLOOKUP($H80,【選択肢】!$Q$3:$U$90,4,)," ")&amp;IF(I80="","",","&amp;IFERROR(VLOOKUP($I80,【選択肢】!$Q$3:$U$90,4,)," ")&amp;IF(J80="","",","&amp;IFERROR(VLOOKUP($J80,【選択肢】!$Q$3:$U$90,4,)," ")&amp;IF(K80="","",","&amp;IFERROR(VLOOKUP($K80,【選択肢】!$Q$3:$U$90,4,)," ")&amp;IF(L80="","",","&amp;IFERROR(VLOOKUP($L80,【選択肢】!$Q$3:$U$90,4,)," "))))))))</f>
        <v/>
      </c>
      <c r="O80" s="1310" t="str">
        <f>IF(G80="","",(IFERROR(VLOOKUP($G80,【選択肢】!$Q$3:$U$90,5,)," ")&amp;IF(H80="","",""&amp;CHAR(10)&amp;IFERROR(VLOOKUP($H80,【選択肢】!$Q$3:$U$90,5,)," ")&amp;IF(I80="","",""&amp;CHAR(10)&amp;IFERROR(VLOOKUP($I80,【選択肢】!$Q$3:$U$90,5,)," ")&amp;IF(J80="","",""&amp;CHAR(10)&amp;IFERROR(VLOOKUP($J80,【選択肢】!$Q$3:$U$90,5,)," ")&amp;IF(K80="","",""&amp;CHAR(10)&amp;IFERROR(VLOOKUP($K80,【選択肢】!$Q$3:$U$90,5,)," ")&amp;IF(L80="","",""&amp;CHAR(10)&amp;IFERROR(VLOOKUP($L80,【選択肢】!$Q$3:$U$90,5,)," "))))))))</f>
        <v/>
      </c>
      <c r="P80" s="1311"/>
      <c r="Q80" s="1119"/>
      <c r="R80" s="1119"/>
      <c r="S80" s="167"/>
      <c r="T80" s="167"/>
      <c r="U80" s="167"/>
      <c r="V80" s="167"/>
      <c r="W80" s="167"/>
    </row>
    <row r="81" spans="2:23">
      <c r="B81" s="1115"/>
      <c r="C81" s="1116"/>
      <c r="D81" s="1117"/>
      <c r="E81" s="1117"/>
      <c r="F81" s="482">
        <f t="shared" si="1"/>
        <v>0</v>
      </c>
      <c r="G81" s="1118"/>
      <c r="H81" s="1118"/>
      <c r="I81" s="1118"/>
      <c r="J81" s="1118"/>
      <c r="K81" s="1118"/>
      <c r="L81" s="1118"/>
      <c r="M81" s="1310" t="str">
        <f>IF(G81="","",(IFERROR(VLOOKUP($G81,【選択肢】!$Q$3:$U$90,2,)," ")&amp;IF(H81="","",""&amp;CHAR(10)&amp;IFERROR(VLOOKUP($H81,【選択肢】!$Q$3:$U$90,2,)," ")&amp;IF(I81="","",""&amp;CHAR(10)&amp;IFERROR(VLOOKUP($I81,【選択肢】!$Q$3:$U$90,2,)," ")&amp;IF(J81="","",""&amp;CHAR(10)&amp;IFERROR(VLOOKUP($J81,【選択肢】!$Q$3:$U$90,2,)," ")&amp;IF(K81="","",""&amp;CHAR(10)&amp;IFERROR(VLOOKUP($K81,【選択肢】!$Q$3:$U$90,2,)," ")&amp;IF(L81="","",""&amp;CHAR(10)&amp;IFERROR(VLOOKUP($L81,【選択肢】!$Q$3:$U$90,2,)," "))))))))</f>
        <v/>
      </c>
      <c r="N81" s="1310" t="str">
        <f>IF(G81="","",(IFERROR(VLOOKUP($G81,【選択肢】!$Q$3:$U$90,4,)," ")&amp;IF(H81="","",","&amp;IFERROR(VLOOKUP($H81,【選択肢】!$Q$3:$U$90,4,)," ")&amp;IF(I81="","",","&amp;IFERROR(VLOOKUP($I81,【選択肢】!$Q$3:$U$90,4,)," ")&amp;IF(J81="","",","&amp;IFERROR(VLOOKUP($J81,【選択肢】!$Q$3:$U$90,4,)," ")&amp;IF(K81="","",","&amp;IFERROR(VLOOKUP($K81,【選択肢】!$Q$3:$U$90,4,)," ")&amp;IF(L81="","",","&amp;IFERROR(VLOOKUP($L81,【選択肢】!$Q$3:$U$90,4,)," "))))))))</f>
        <v/>
      </c>
      <c r="O81" s="1310" t="str">
        <f>IF(G81="","",(IFERROR(VLOOKUP($G81,【選択肢】!$Q$3:$U$90,5,)," ")&amp;IF(H81="","",""&amp;CHAR(10)&amp;IFERROR(VLOOKUP($H81,【選択肢】!$Q$3:$U$90,5,)," ")&amp;IF(I81="","",""&amp;CHAR(10)&amp;IFERROR(VLOOKUP($I81,【選択肢】!$Q$3:$U$90,5,)," ")&amp;IF(J81="","",""&amp;CHAR(10)&amp;IFERROR(VLOOKUP($J81,【選択肢】!$Q$3:$U$90,5,)," ")&amp;IF(K81="","",""&amp;CHAR(10)&amp;IFERROR(VLOOKUP($K81,【選択肢】!$Q$3:$U$90,5,)," ")&amp;IF(L81="","",""&amp;CHAR(10)&amp;IFERROR(VLOOKUP($L81,【選択肢】!$Q$3:$U$90,5,)," "))))))))</f>
        <v/>
      </c>
      <c r="P81" s="1311"/>
      <c r="Q81" s="1119"/>
      <c r="R81" s="1119"/>
      <c r="S81" s="167"/>
      <c r="T81" s="167"/>
      <c r="U81" s="167"/>
      <c r="V81" s="167"/>
      <c r="W81" s="167"/>
    </row>
    <row r="82" spans="2:23">
      <c r="B82" s="1115"/>
      <c r="C82" s="1116"/>
      <c r="D82" s="1117"/>
      <c r="E82" s="1117"/>
      <c r="F82" s="482">
        <f t="shared" si="1"/>
        <v>0</v>
      </c>
      <c r="G82" s="1118"/>
      <c r="H82" s="1118"/>
      <c r="I82" s="1118"/>
      <c r="J82" s="1118"/>
      <c r="K82" s="1118"/>
      <c r="L82" s="1118"/>
      <c r="M82" s="1310" t="str">
        <f>IF(G82="","",(IFERROR(VLOOKUP($G82,【選択肢】!$Q$3:$U$90,2,)," ")&amp;IF(H82="","",""&amp;CHAR(10)&amp;IFERROR(VLOOKUP($H82,【選択肢】!$Q$3:$U$90,2,)," ")&amp;IF(I82="","",""&amp;CHAR(10)&amp;IFERROR(VLOOKUP($I82,【選択肢】!$Q$3:$U$90,2,)," ")&amp;IF(J82="","",""&amp;CHAR(10)&amp;IFERROR(VLOOKUP($J82,【選択肢】!$Q$3:$U$90,2,)," ")&amp;IF(K82="","",""&amp;CHAR(10)&amp;IFERROR(VLOOKUP($K82,【選択肢】!$Q$3:$U$90,2,)," ")&amp;IF(L82="","",""&amp;CHAR(10)&amp;IFERROR(VLOOKUP($L82,【選択肢】!$Q$3:$U$90,2,)," "))))))))</f>
        <v/>
      </c>
      <c r="N82" s="1310" t="str">
        <f>IF(G82="","",(IFERROR(VLOOKUP($G82,【選択肢】!$Q$3:$U$90,4,)," ")&amp;IF(H82="","",","&amp;IFERROR(VLOOKUP($H82,【選択肢】!$Q$3:$U$90,4,)," ")&amp;IF(I82="","",","&amp;IFERROR(VLOOKUP($I82,【選択肢】!$Q$3:$U$90,4,)," ")&amp;IF(J82="","",","&amp;IFERROR(VLOOKUP($J82,【選択肢】!$Q$3:$U$90,4,)," ")&amp;IF(K82="","",","&amp;IFERROR(VLOOKUP($K82,【選択肢】!$Q$3:$U$90,4,)," ")&amp;IF(L82="","",","&amp;IFERROR(VLOOKUP($L82,【選択肢】!$Q$3:$U$90,4,)," "))))))))</f>
        <v/>
      </c>
      <c r="O82" s="1310" t="str">
        <f>IF(G82="","",(IFERROR(VLOOKUP($G82,【選択肢】!$Q$3:$U$90,5,)," ")&amp;IF(H82="","",""&amp;CHAR(10)&amp;IFERROR(VLOOKUP($H82,【選択肢】!$Q$3:$U$90,5,)," ")&amp;IF(I82="","",""&amp;CHAR(10)&amp;IFERROR(VLOOKUP($I82,【選択肢】!$Q$3:$U$90,5,)," ")&amp;IF(J82="","",""&amp;CHAR(10)&amp;IFERROR(VLOOKUP($J82,【選択肢】!$Q$3:$U$90,5,)," ")&amp;IF(K82="","",""&amp;CHAR(10)&amp;IFERROR(VLOOKUP($K82,【選択肢】!$Q$3:$U$90,5,)," ")&amp;IF(L82="","",""&amp;CHAR(10)&amp;IFERROR(VLOOKUP($L82,【選択肢】!$Q$3:$U$90,5,)," "))))))))</f>
        <v/>
      </c>
      <c r="P82" s="1311"/>
      <c r="Q82" s="1119"/>
      <c r="R82" s="1119"/>
      <c r="S82" s="167"/>
      <c r="T82" s="167"/>
      <c r="U82" s="167"/>
      <c r="V82" s="167"/>
      <c r="W82" s="167"/>
    </row>
    <row r="83" spans="2:23">
      <c r="B83" s="1115"/>
      <c r="C83" s="1116"/>
      <c r="D83" s="1117"/>
      <c r="E83" s="1117"/>
      <c r="F83" s="482">
        <f t="shared" si="1"/>
        <v>0</v>
      </c>
      <c r="G83" s="1118"/>
      <c r="H83" s="1118"/>
      <c r="I83" s="1118"/>
      <c r="J83" s="1118"/>
      <c r="K83" s="1118"/>
      <c r="L83" s="1118"/>
      <c r="M83" s="1310" t="str">
        <f>IF(G83="","",(IFERROR(VLOOKUP($G83,【選択肢】!$Q$3:$U$90,2,)," ")&amp;IF(H83="","",""&amp;CHAR(10)&amp;IFERROR(VLOOKUP($H83,【選択肢】!$Q$3:$U$90,2,)," ")&amp;IF(I83="","",""&amp;CHAR(10)&amp;IFERROR(VLOOKUP($I83,【選択肢】!$Q$3:$U$90,2,)," ")&amp;IF(J83="","",""&amp;CHAR(10)&amp;IFERROR(VLOOKUP($J83,【選択肢】!$Q$3:$U$90,2,)," ")&amp;IF(K83="","",""&amp;CHAR(10)&amp;IFERROR(VLOOKUP($K83,【選択肢】!$Q$3:$U$90,2,)," ")&amp;IF(L83="","",""&amp;CHAR(10)&amp;IFERROR(VLOOKUP($L83,【選択肢】!$Q$3:$U$90,2,)," "))))))))</f>
        <v/>
      </c>
      <c r="N83" s="1310" t="str">
        <f>IF(G83="","",(IFERROR(VLOOKUP($G83,【選択肢】!$Q$3:$U$90,4,)," ")&amp;IF(H83="","",","&amp;IFERROR(VLOOKUP($H83,【選択肢】!$Q$3:$U$90,4,)," ")&amp;IF(I83="","",","&amp;IFERROR(VLOOKUP($I83,【選択肢】!$Q$3:$U$90,4,)," ")&amp;IF(J83="","",","&amp;IFERROR(VLOOKUP($J83,【選択肢】!$Q$3:$U$90,4,)," ")&amp;IF(K83="","",","&amp;IFERROR(VLOOKUP($K83,【選択肢】!$Q$3:$U$90,4,)," ")&amp;IF(L83="","",","&amp;IFERROR(VLOOKUP($L83,【選択肢】!$Q$3:$U$90,4,)," "))))))))</f>
        <v/>
      </c>
      <c r="O83" s="1310" t="str">
        <f>IF(G83="","",(IFERROR(VLOOKUP($G83,【選択肢】!$Q$3:$U$90,5,)," ")&amp;IF(H83="","",""&amp;CHAR(10)&amp;IFERROR(VLOOKUP($H83,【選択肢】!$Q$3:$U$90,5,)," ")&amp;IF(I83="","",""&amp;CHAR(10)&amp;IFERROR(VLOOKUP($I83,【選択肢】!$Q$3:$U$90,5,)," ")&amp;IF(J83="","",""&amp;CHAR(10)&amp;IFERROR(VLOOKUP($J83,【選択肢】!$Q$3:$U$90,5,)," ")&amp;IF(K83="","",""&amp;CHAR(10)&amp;IFERROR(VLOOKUP($K83,【選択肢】!$Q$3:$U$90,5,)," ")&amp;IF(L83="","",""&amp;CHAR(10)&amp;IFERROR(VLOOKUP($L83,【選択肢】!$Q$3:$U$90,5,)," "))))))))</f>
        <v/>
      </c>
      <c r="P83" s="1311"/>
      <c r="Q83" s="1119"/>
      <c r="R83" s="1119"/>
      <c r="S83" s="167"/>
      <c r="T83" s="167"/>
      <c r="U83" s="167"/>
      <c r="V83" s="167"/>
      <c r="W83" s="167"/>
    </row>
    <row r="84" spans="2:23">
      <c r="B84" s="1115"/>
      <c r="C84" s="1116"/>
      <c r="D84" s="1117"/>
      <c r="E84" s="1117"/>
      <c r="F84" s="482">
        <f t="shared" si="1"/>
        <v>0</v>
      </c>
      <c r="G84" s="1118"/>
      <c r="H84" s="1118"/>
      <c r="I84" s="1118"/>
      <c r="J84" s="1118"/>
      <c r="K84" s="1118"/>
      <c r="L84" s="1118"/>
      <c r="M84" s="1310" t="str">
        <f>IF(G84="","",(IFERROR(VLOOKUP($G84,【選択肢】!$Q$3:$U$90,2,)," ")&amp;IF(H84="","",""&amp;CHAR(10)&amp;IFERROR(VLOOKUP($H84,【選択肢】!$Q$3:$U$90,2,)," ")&amp;IF(I84="","",""&amp;CHAR(10)&amp;IFERROR(VLOOKUP($I84,【選択肢】!$Q$3:$U$90,2,)," ")&amp;IF(J84="","",""&amp;CHAR(10)&amp;IFERROR(VLOOKUP($J84,【選択肢】!$Q$3:$U$90,2,)," ")&amp;IF(K84="","",""&amp;CHAR(10)&amp;IFERROR(VLOOKUP($K84,【選択肢】!$Q$3:$U$90,2,)," ")&amp;IF(L84="","",""&amp;CHAR(10)&amp;IFERROR(VLOOKUP($L84,【選択肢】!$Q$3:$U$90,2,)," "))))))))</f>
        <v/>
      </c>
      <c r="N84" s="1310" t="str">
        <f>IF(G84="","",(IFERROR(VLOOKUP($G84,【選択肢】!$Q$3:$U$90,4,)," ")&amp;IF(H84="","",","&amp;IFERROR(VLOOKUP($H84,【選択肢】!$Q$3:$U$90,4,)," ")&amp;IF(I84="","",","&amp;IFERROR(VLOOKUP($I84,【選択肢】!$Q$3:$U$90,4,)," ")&amp;IF(J84="","",","&amp;IFERROR(VLOOKUP($J84,【選択肢】!$Q$3:$U$90,4,)," ")&amp;IF(K84="","",","&amp;IFERROR(VLOOKUP($K84,【選択肢】!$Q$3:$U$90,4,)," ")&amp;IF(L84="","",","&amp;IFERROR(VLOOKUP($L84,【選択肢】!$Q$3:$U$90,4,)," "))))))))</f>
        <v/>
      </c>
      <c r="O84" s="1310" t="str">
        <f>IF(G84="","",(IFERROR(VLOOKUP($G84,【選択肢】!$Q$3:$U$90,5,)," ")&amp;IF(H84="","",""&amp;CHAR(10)&amp;IFERROR(VLOOKUP($H84,【選択肢】!$Q$3:$U$90,5,)," ")&amp;IF(I84="","",""&amp;CHAR(10)&amp;IFERROR(VLOOKUP($I84,【選択肢】!$Q$3:$U$90,5,)," ")&amp;IF(J84="","",""&amp;CHAR(10)&amp;IFERROR(VLOOKUP($J84,【選択肢】!$Q$3:$U$90,5,)," ")&amp;IF(K84="","",""&amp;CHAR(10)&amp;IFERROR(VLOOKUP($K84,【選択肢】!$Q$3:$U$90,5,)," ")&amp;IF(L84="","",""&amp;CHAR(10)&amp;IFERROR(VLOOKUP($L84,【選択肢】!$Q$3:$U$90,5,)," "))))))))</f>
        <v/>
      </c>
      <c r="P84" s="1311"/>
      <c r="Q84" s="1119"/>
      <c r="R84" s="1119"/>
      <c r="S84" s="167"/>
      <c r="T84" s="167"/>
      <c r="U84" s="167"/>
      <c r="V84" s="167"/>
      <c r="W84" s="167"/>
    </row>
    <row r="85" spans="2:23">
      <c r="B85" s="1115"/>
      <c r="C85" s="1116"/>
      <c r="D85" s="1117"/>
      <c r="E85" s="1117"/>
      <c r="F85" s="482">
        <f t="shared" si="1"/>
        <v>0</v>
      </c>
      <c r="G85" s="1118"/>
      <c r="H85" s="1118"/>
      <c r="I85" s="1118"/>
      <c r="J85" s="1118"/>
      <c r="K85" s="1118"/>
      <c r="L85" s="1118"/>
      <c r="M85" s="1310" t="str">
        <f>IF(G85="","",(IFERROR(VLOOKUP($G85,【選択肢】!$Q$3:$U$90,2,)," ")&amp;IF(H85="","",""&amp;CHAR(10)&amp;IFERROR(VLOOKUP($H85,【選択肢】!$Q$3:$U$90,2,)," ")&amp;IF(I85="","",""&amp;CHAR(10)&amp;IFERROR(VLOOKUP($I85,【選択肢】!$Q$3:$U$90,2,)," ")&amp;IF(J85="","",""&amp;CHAR(10)&amp;IFERROR(VLOOKUP($J85,【選択肢】!$Q$3:$U$90,2,)," ")&amp;IF(K85="","",""&amp;CHAR(10)&amp;IFERROR(VLOOKUP($K85,【選択肢】!$Q$3:$U$90,2,)," ")&amp;IF(L85="","",""&amp;CHAR(10)&amp;IFERROR(VLOOKUP($L85,【選択肢】!$Q$3:$U$90,2,)," "))))))))</f>
        <v/>
      </c>
      <c r="N85" s="1310" t="str">
        <f>IF(G85="","",(IFERROR(VLOOKUP($G85,【選択肢】!$Q$3:$U$90,4,)," ")&amp;IF(H85="","",","&amp;IFERROR(VLOOKUP($H85,【選択肢】!$Q$3:$U$90,4,)," ")&amp;IF(I85="","",","&amp;IFERROR(VLOOKUP($I85,【選択肢】!$Q$3:$U$90,4,)," ")&amp;IF(J85="","",","&amp;IFERROR(VLOOKUP($J85,【選択肢】!$Q$3:$U$90,4,)," ")&amp;IF(K85="","",","&amp;IFERROR(VLOOKUP($K85,【選択肢】!$Q$3:$U$90,4,)," ")&amp;IF(L85="","",","&amp;IFERROR(VLOOKUP($L85,【選択肢】!$Q$3:$U$90,4,)," "))))))))</f>
        <v/>
      </c>
      <c r="O85" s="1310" t="str">
        <f>IF(G85="","",(IFERROR(VLOOKUP($G85,【選択肢】!$Q$3:$U$90,5,)," ")&amp;IF(H85="","",""&amp;CHAR(10)&amp;IFERROR(VLOOKUP($H85,【選択肢】!$Q$3:$U$90,5,)," ")&amp;IF(I85="","",""&amp;CHAR(10)&amp;IFERROR(VLOOKUP($I85,【選択肢】!$Q$3:$U$90,5,)," ")&amp;IF(J85="","",""&amp;CHAR(10)&amp;IFERROR(VLOOKUP($J85,【選択肢】!$Q$3:$U$90,5,)," ")&amp;IF(K85="","",""&amp;CHAR(10)&amp;IFERROR(VLOOKUP($K85,【選択肢】!$Q$3:$U$90,5,)," ")&amp;IF(L85="","",""&amp;CHAR(10)&amp;IFERROR(VLOOKUP($L85,【選択肢】!$Q$3:$U$90,5,)," "))))))))</f>
        <v/>
      </c>
      <c r="P85" s="1311"/>
      <c r="Q85" s="1119"/>
      <c r="R85" s="1119"/>
      <c r="S85" s="167"/>
      <c r="T85" s="167"/>
      <c r="U85" s="167"/>
      <c r="V85" s="167"/>
      <c r="W85" s="167"/>
    </row>
    <row r="86" spans="2:23">
      <c r="B86" s="1115"/>
      <c r="C86" s="1116"/>
      <c r="D86" s="1117"/>
      <c r="E86" s="1117"/>
      <c r="F86" s="482">
        <f t="shared" si="1"/>
        <v>0</v>
      </c>
      <c r="G86" s="1118"/>
      <c r="H86" s="1118"/>
      <c r="I86" s="1118"/>
      <c r="J86" s="1118"/>
      <c r="K86" s="1118"/>
      <c r="L86" s="1118"/>
      <c r="M86" s="1310" t="str">
        <f>IF(G86="","",(IFERROR(VLOOKUP($G86,【選択肢】!$Q$3:$U$90,2,)," ")&amp;IF(H86="","",""&amp;CHAR(10)&amp;IFERROR(VLOOKUP($H86,【選択肢】!$Q$3:$U$90,2,)," ")&amp;IF(I86="","",""&amp;CHAR(10)&amp;IFERROR(VLOOKUP($I86,【選択肢】!$Q$3:$U$90,2,)," ")&amp;IF(J86="","",""&amp;CHAR(10)&amp;IFERROR(VLOOKUP($J86,【選択肢】!$Q$3:$U$90,2,)," ")&amp;IF(K86="","",""&amp;CHAR(10)&amp;IFERROR(VLOOKUP($K86,【選択肢】!$Q$3:$U$90,2,)," ")&amp;IF(L86="","",""&amp;CHAR(10)&amp;IFERROR(VLOOKUP($L86,【選択肢】!$Q$3:$U$90,2,)," "))))))))</f>
        <v/>
      </c>
      <c r="N86" s="1310" t="str">
        <f>IF(G86="","",(IFERROR(VLOOKUP($G86,【選択肢】!$Q$3:$U$90,4,)," ")&amp;IF(H86="","",","&amp;IFERROR(VLOOKUP($H86,【選択肢】!$Q$3:$U$90,4,)," ")&amp;IF(I86="","",","&amp;IFERROR(VLOOKUP($I86,【選択肢】!$Q$3:$U$90,4,)," ")&amp;IF(J86="","",","&amp;IFERROR(VLOOKUP($J86,【選択肢】!$Q$3:$U$90,4,)," ")&amp;IF(K86="","",","&amp;IFERROR(VLOOKUP($K86,【選択肢】!$Q$3:$U$90,4,)," ")&amp;IF(L86="","",","&amp;IFERROR(VLOOKUP($L86,【選択肢】!$Q$3:$U$90,4,)," "))))))))</f>
        <v/>
      </c>
      <c r="O86" s="1310" t="str">
        <f>IF(G86="","",(IFERROR(VLOOKUP($G86,【選択肢】!$Q$3:$U$90,5,)," ")&amp;IF(H86="","",""&amp;CHAR(10)&amp;IFERROR(VLOOKUP($H86,【選択肢】!$Q$3:$U$90,5,)," ")&amp;IF(I86="","",""&amp;CHAR(10)&amp;IFERROR(VLOOKUP($I86,【選択肢】!$Q$3:$U$90,5,)," ")&amp;IF(J86="","",""&amp;CHAR(10)&amp;IFERROR(VLOOKUP($J86,【選択肢】!$Q$3:$U$90,5,)," ")&amp;IF(K86="","",""&amp;CHAR(10)&amp;IFERROR(VLOOKUP($K86,【選択肢】!$Q$3:$U$90,5,)," ")&amp;IF(L86="","",""&amp;CHAR(10)&amp;IFERROR(VLOOKUP($L86,【選択肢】!$Q$3:$U$90,5,)," "))))))))</f>
        <v/>
      </c>
      <c r="P86" s="1311"/>
      <c r="Q86" s="1119"/>
      <c r="R86" s="1119"/>
      <c r="S86" s="167"/>
      <c r="T86" s="167"/>
      <c r="U86" s="167"/>
      <c r="V86" s="167"/>
      <c r="W86" s="167"/>
    </row>
    <row r="87" spans="2:23">
      <c r="B87" s="1115"/>
      <c r="C87" s="1116"/>
      <c r="D87" s="1117"/>
      <c r="E87" s="1117"/>
      <c r="F87" s="482">
        <f t="shared" si="1"/>
        <v>0</v>
      </c>
      <c r="G87" s="1118"/>
      <c r="H87" s="1118"/>
      <c r="I87" s="1118"/>
      <c r="J87" s="1118"/>
      <c r="K87" s="1118"/>
      <c r="L87" s="1118"/>
      <c r="M87" s="1310" t="str">
        <f>IF(G87="","",(IFERROR(VLOOKUP($G87,【選択肢】!$Q$3:$U$90,2,)," ")&amp;IF(H87="","",""&amp;CHAR(10)&amp;IFERROR(VLOOKUP($H87,【選択肢】!$Q$3:$U$90,2,)," ")&amp;IF(I87="","",""&amp;CHAR(10)&amp;IFERROR(VLOOKUP($I87,【選択肢】!$Q$3:$U$90,2,)," ")&amp;IF(J87="","",""&amp;CHAR(10)&amp;IFERROR(VLOOKUP($J87,【選択肢】!$Q$3:$U$90,2,)," ")&amp;IF(K87="","",""&amp;CHAR(10)&amp;IFERROR(VLOOKUP($K87,【選択肢】!$Q$3:$U$90,2,)," ")&amp;IF(L87="","",""&amp;CHAR(10)&amp;IFERROR(VLOOKUP($L87,【選択肢】!$Q$3:$U$90,2,)," "))))))))</f>
        <v/>
      </c>
      <c r="N87" s="1310" t="str">
        <f>IF(G87="","",(IFERROR(VLOOKUP($G87,【選択肢】!$Q$3:$U$90,4,)," ")&amp;IF(H87="","",","&amp;IFERROR(VLOOKUP($H87,【選択肢】!$Q$3:$U$90,4,)," ")&amp;IF(I87="","",","&amp;IFERROR(VLOOKUP($I87,【選択肢】!$Q$3:$U$90,4,)," ")&amp;IF(J87="","",","&amp;IFERROR(VLOOKUP($J87,【選択肢】!$Q$3:$U$90,4,)," ")&amp;IF(K87="","",","&amp;IFERROR(VLOOKUP($K87,【選択肢】!$Q$3:$U$90,4,)," ")&amp;IF(L87="","",","&amp;IFERROR(VLOOKUP($L87,【選択肢】!$Q$3:$U$90,4,)," "))))))))</f>
        <v/>
      </c>
      <c r="O87" s="1310" t="str">
        <f>IF(G87="","",(IFERROR(VLOOKUP($G87,【選択肢】!$Q$3:$U$90,5,)," ")&amp;IF(H87="","",""&amp;CHAR(10)&amp;IFERROR(VLOOKUP($H87,【選択肢】!$Q$3:$U$90,5,)," ")&amp;IF(I87="","",""&amp;CHAR(10)&amp;IFERROR(VLOOKUP($I87,【選択肢】!$Q$3:$U$90,5,)," ")&amp;IF(J87="","",""&amp;CHAR(10)&amp;IFERROR(VLOOKUP($J87,【選択肢】!$Q$3:$U$90,5,)," ")&amp;IF(K87="","",""&amp;CHAR(10)&amp;IFERROR(VLOOKUP($K87,【選択肢】!$Q$3:$U$90,5,)," ")&amp;IF(L87="","",""&amp;CHAR(10)&amp;IFERROR(VLOOKUP($L87,【選択肢】!$Q$3:$U$90,5,)," "))))))))</f>
        <v/>
      </c>
      <c r="P87" s="1311"/>
      <c r="Q87" s="1119"/>
      <c r="R87" s="1119"/>
      <c r="S87" s="167"/>
      <c r="T87" s="167"/>
      <c r="U87" s="167"/>
      <c r="V87" s="167"/>
      <c r="W87" s="167"/>
    </row>
    <row r="88" spans="2:23">
      <c r="B88" s="1115"/>
      <c r="C88" s="1116"/>
      <c r="D88" s="1117"/>
      <c r="E88" s="1117"/>
      <c r="F88" s="482">
        <f t="shared" si="1"/>
        <v>0</v>
      </c>
      <c r="G88" s="1118"/>
      <c r="H88" s="1118"/>
      <c r="I88" s="1118"/>
      <c r="J88" s="1118"/>
      <c r="K88" s="1118"/>
      <c r="L88" s="1118"/>
      <c r="M88" s="1310" t="str">
        <f>IF(G88="","",(IFERROR(VLOOKUP($G88,【選択肢】!$Q$3:$U$90,2,)," ")&amp;IF(H88="","",""&amp;CHAR(10)&amp;IFERROR(VLOOKUP($H88,【選択肢】!$Q$3:$U$90,2,)," ")&amp;IF(I88="","",""&amp;CHAR(10)&amp;IFERROR(VLOOKUP($I88,【選択肢】!$Q$3:$U$90,2,)," ")&amp;IF(J88="","",""&amp;CHAR(10)&amp;IFERROR(VLOOKUP($J88,【選択肢】!$Q$3:$U$90,2,)," ")&amp;IF(K88="","",""&amp;CHAR(10)&amp;IFERROR(VLOOKUP($K88,【選択肢】!$Q$3:$U$90,2,)," ")&amp;IF(L88="","",""&amp;CHAR(10)&amp;IFERROR(VLOOKUP($L88,【選択肢】!$Q$3:$U$90,2,)," "))))))))</f>
        <v/>
      </c>
      <c r="N88" s="1310" t="str">
        <f>IF(G88="","",(IFERROR(VLOOKUP($G88,【選択肢】!$Q$3:$U$90,4,)," ")&amp;IF(H88="","",","&amp;IFERROR(VLOOKUP($H88,【選択肢】!$Q$3:$U$90,4,)," ")&amp;IF(I88="","",","&amp;IFERROR(VLOOKUP($I88,【選択肢】!$Q$3:$U$90,4,)," ")&amp;IF(J88="","",","&amp;IFERROR(VLOOKUP($J88,【選択肢】!$Q$3:$U$90,4,)," ")&amp;IF(K88="","",","&amp;IFERROR(VLOOKUP($K88,【選択肢】!$Q$3:$U$90,4,)," ")&amp;IF(L88="","",","&amp;IFERROR(VLOOKUP($L88,【選択肢】!$Q$3:$U$90,4,)," "))))))))</f>
        <v/>
      </c>
      <c r="O88" s="1310" t="str">
        <f>IF(G88="","",(IFERROR(VLOOKUP($G88,【選択肢】!$Q$3:$U$90,5,)," ")&amp;IF(H88="","",""&amp;CHAR(10)&amp;IFERROR(VLOOKUP($H88,【選択肢】!$Q$3:$U$90,5,)," ")&amp;IF(I88="","",""&amp;CHAR(10)&amp;IFERROR(VLOOKUP($I88,【選択肢】!$Q$3:$U$90,5,)," ")&amp;IF(J88="","",""&amp;CHAR(10)&amp;IFERROR(VLOOKUP($J88,【選択肢】!$Q$3:$U$90,5,)," ")&amp;IF(K88="","",""&amp;CHAR(10)&amp;IFERROR(VLOOKUP($K88,【選択肢】!$Q$3:$U$90,5,)," ")&amp;IF(L88="","",""&amp;CHAR(10)&amp;IFERROR(VLOOKUP($L88,【選択肢】!$Q$3:$U$90,5,)," "))))))))</f>
        <v/>
      </c>
      <c r="P88" s="1311"/>
      <c r="Q88" s="1119"/>
      <c r="R88" s="1119"/>
      <c r="S88" s="167"/>
      <c r="T88" s="167"/>
      <c r="U88" s="167"/>
      <c r="V88" s="167"/>
      <c r="W88" s="167"/>
    </row>
    <row r="89" spans="2:23">
      <c r="B89" s="1115"/>
      <c r="C89" s="1116"/>
      <c r="D89" s="1117"/>
      <c r="E89" s="1117"/>
      <c r="F89" s="482">
        <f t="shared" si="1"/>
        <v>0</v>
      </c>
      <c r="G89" s="1118"/>
      <c r="H89" s="1118"/>
      <c r="I89" s="1118"/>
      <c r="J89" s="1118"/>
      <c r="K89" s="1118"/>
      <c r="L89" s="1118"/>
      <c r="M89" s="1310" t="str">
        <f>IF(G89="","",(IFERROR(VLOOKUP($G89,【選択肢】!$Q$3:$U$90,2,)," ")&amp;IF(H89="","",""&amp;CHAR(10)&amp;IFERROR(VLOOKUP($H89,【選択肢】!$Q$3:$U$90,2,)," ")&amp;IF(I89="","",""&amp;CHAR(10)&amp;IFERROR(VLOOKUP($I89,【選択肢】!$Q$3:$U$90,2,)," ")&amp;IF(J89="","",""&amp;CHAR(10)&amp;IFERROR(VLOOKUP($J89,【選択肢】!$Q$3:$U$90,2,)," ")&amp;IF(K89="","",""&amp;CHAR(10)&amp;IFERROR(VLOOKUP($K89,【選択肢】!$Q$3:$U$90,2,)," ")&amp;IF(L89="","",""&amp;CHAR(10)&amp;IFERROR(VLOOKUP($L89,【選択肢】!$Q$3:$U$90,2,)," "))))))))</f>
        <v/>
      </c>
      <c r="N89" s="1310" t="str">
        <f>IF(G89="","",(IFERROR(VLOOKUP($G89,【選択肢】!$Q$3:$U$90,4,)," ")&amp;IF(H89="","",","&amp;IFERROR(VLOOKUP($H89,【選択肢】!$Q$3:$U$90,4,)," ")&amp;IF(I89="","",","&amp;IFERROR(VLOOKUP($I89,【選択肢】!$Q$3:$U$90,4,)," ")&amp;IF(J89="","",","&amp;IFERROR(VLOOKUP($J89,【選択肢】!$Q$3:$U$90,4,)," ")&amp;IF(K89="","",","&amp;IFERROR(VLOOKUP($K89,【選択肢】!$Q$3:$U$90,4,)," ")&amp;IF(L89="","",","&amp;IFERROR(VLOOKUP($L89,【選択肢】!$Q$3:$U$90,4,)," "))))))))</f>
        <v/>
      </c>
      <c r="O89" s="1310" t="str">
        <f>IF(G89="","",(IFERROR(VLOOKUP($G89,【選択肢】!$Q$3:$U$90,5,)," ")&amp;IF(H89="","",""&amp;CHAR(10)&amp;IFERROR(VLOOKUP($H89,【選択肢】!$Q$3:$U$90,5,)," ")&amp;IF(I89="","",""&amp;CHAR(10)&amp;IFERROR(VLOOKUP($I89,【選択肢】!$Q$3:$U$90,5,)," ")&amp;IF(J89="","",""&amp;CHAR(10)&amp;IFERROR(VLOOKUP($J89,【選択肢】!$Q$3:$U$90,5,)," ")&amp;IF(K89="","",""&amp;CHAR(10)&amp;IFERROR(VLOOKUP($K89,【選択肢】!$Q$3:$U$90,5,)," ")&amp;IF(L89="","",""&amp;CHAR(10)&amp;IFERROR(VLOOKUP($L89,【選択肢】!$Q$3:$U$90,5,)," "))))))))</f>
        <v/>
      </c>
      <c r="P89" s="1311"/>
      <c r="Q89" s="1119"/>
      <c r="R89" s="1119"/>
      <c r="S89" s="167"/>
      <c r="T89" s="167"/>
      <c r="U89" s="167"/>
      <c r="V89" s="167"/>
      <c r="W89" s="167"/>
    </row>
    <row r="90" spans="2:23">
      <c r="B90" s="1115"/>
      <c r="C90" s="1116"/>
      <c r="D90" s="1117"/>
      <c r="E90" s="1117"/>
      <c r="F90" s="482">
        <f t="shared" si="1"/>
        <v>0</v>
      </c>
      <c r="G90" s="1118"/>
      <c r="H90" s="1118"/>
      <c r="I90" s="1118"/>
      <c r="J90" s="1118"/>
      <c r="K90" s="1118"/>
      <c r="L90" s="1118"/>
      <c r="M90" s="1310" t="str">
        <f>IF(G90="","",(IFERROR(VLOOKUP($G90,【選択肢】!$Q$3:$U$90,2,)," ")&amp;IF(H90="","",""&amp;CHAR(10)&amp;IFERROR(VLOOKUP($H90,【選択肢】!$Q$3:$U$90,2,)," ")&amp;IF(I90="","",""&amp;CHAR(10)&amp;IFERROR(VLOOKUP($I90,【選択肢】!$Q$3:$U$90,2,)," ")&amp;IF(J90="","",""&amp;CHAR(10)&amp;IFERROR(VLOOKUP($J90,【選択肢】!$Q$3:$U$90,2,)," ")&amp;IF(K90="","",""&amp;CHAR(10)&amp;IFERROR(VLOOKUP($K90,【選択肢】!$Q$3:$U$90,2,)," ")&amp;IF(L90="","",""&amp;CHAR(10)&amp;IFERROR(VLOOKUP($L90,【選択肢】!$Q$3:$U$90,2,)," "))))))))</f>
        <v/>
      </c>
      <c r="N90" s="1310" t="str">
        <f>IF(G90="","",(IFERROR(VLOOKUP($G90,【選択肢】!$Q$3:$U$90,4,)," ")&amp;IF(H90="","",","&amp;IFERROR(VLOOKUP($H90,【選択肢】!$Q$3:$U$90,4,)," ")&amp;IF(I90="","",","&amp;IFERROR(VLOOKUP($I90,【選択肢】!$Q$3:$U$90,4,)," ")&amp;IF(J90="","",","&amp;IFERROR(VLOOKUP($J90,【選択肢】!$Q$3:$U$90,4,)," ")&amp;IF(K90="","",","&amp;IFERROR(VLOOKUP($K90,【選択肢】!$Q$3:$U$90,4,)," ")&amp;IF(L90="","",","&amp;IFERROR(VLOOKUP($L90,【選択肢】!$Q$3:$U$90,4,)," "))))))))</f>
        <v/>
      </c>
      <c r="O90" s="1310" t="str">
        <f>IF(G90="","",(IFERROR(VLOOKUP($G90,【選択肢】!$Q$3:$U$90,5,)," ")&amp;IF(H90="","",""&amp;CHAR(10)&amp;IFERROR(VLOOKUP($H90,【選択肢】!$Q$3:$U$90,5,)," ")&amp;IF(I90="","",""&amp;CHAR(10)&amp;IFERROR(VLOOKUP($I90,【選択肢】!$Q$3:$U$90,5,)," ")&amp;IF(J90="","",""&amp;CHAR(10)&amp;IFERROR(VLOOKUP($J90,【選択肢】!$Q$3:$U$90,5,)," ")&amp;IF(K90="","",""&amp;CHAR(10)&amp;IFERROR(VLOOKUP($K90,【選択肢】!$Q$3:$U$90,5,)," ")&amp;IF(L90="","",""&amp;CHAR(10)&amp;IFERROR(VLOOKUP($L90,【選択肢】!$Q$3:$U$90,5,)," "))))))))</f>
        <v/>
      </c>
      <c r="P90" s="1311"/>
      <c r="Q90" s="1119"/>
      <c r="R90" s="1119"/>
      <c r="S90" s="167"/>
      <c r="T90" s="167"/>
      <c r="U90" s="167"/>
      <c r="V90" s="167"/>
      <c r="W90" s="167"/>
    </row>
    <row r="91" spans="2:23">
      <c r="B91" s="1115"/>
      <c r="C91" s="1116"/>
      <c r="D91" s="1117"/>
      <c r="E91" s="1117"/>
      <c r="F91" s="482">
        <f t="shared" si="1"/>
        <v>0</v>
      </c>
      <c r="G91" s="1118"/>
      <c r="H91" s="1118"/>
      <c r="I91" s="1118"/>
      <c r="J91" s="1118"/>
      <c r="K91" s="1118"/>
      <c r="L91" s="1118"/>
      <c r="M91" s="1310" t="str">
        <f>IF(G91="","",(IFERROR(VLOOKUP($G91,【選択肢】!$Q$3:$U$90,2,)," ")&amp;IF(H91="","",""&amp;CHAR(10)&amp;IFERROR(VLOOKUP($H91,【選択肢】!$Q$3:$U$90,2,)," ")&amp;IF(I91="","",""&amp;CHAR(10)&amp;IFERROR(VLOOKUP($I91,【選択肢】!$Q$3:$U$90,2,)," ")&amp;IF(J91="","",""&amp;CHAR(10)&amp;IFERROR(VLOOKUP($J91,【選択肢】!$Q$3:$U$90,2,)," ")&amp;IF(K91="","",""&amp;CHAR(10)&amp;IFERROR(VLOOKUP($K91,【選択肢】!$Q$3:$U$90,2,)," ")&amp;IF(L91="","",""&amp;CHAR(10)&amp;IFERROR(VLOOKUP($L91,【選択肢】!$Q$3:$U$90,2,)," "))))))))</f>
        <v/>
      </c>
      <c r="N91" s="1310" t="str">
        <f>IF(G91="","",(IFERROR(VLOOKUP($G91,【選択肢】!$Q$3:$U$90,4,)," ")&amp;IF(H91="","",","&amp;IFERROR(VLOOKUP($H91,【選択肢】!$Q$3:$U$90,4,)," ")&amp;IF(I91="","",","&amp;IFERROR(VLOOKUP($I91,【選択肢】!$Q$3:$U$90,4,)," ")&amp;IF(J91="","",","&amp;IFERROR(VLOOKUP($J91,【選択肢】!$Q$3:$U$90,4,)," ")&amp;IF(K91="","",","&amp;IFERROR(VLOOKUP($K91,【選択肢】!$Q$3:$U$90,4,)," ")&amp;IF(L91="","",","&amp;IFERROR(VLOOKUP($L91,【選択肢】!$Q$3:$U$90,4,)," "))))))))</f>
        <v/>
      </c>
      <c r="O91" s="1310" t="str">
        <f>IF(G91="","",(IFERROR(VLOOKUP($G91,【選択肢】!$Q$3:$U$90,5,)," ")&amp;IF(H91="","",""&amp;CHAR(10)&amp;IFERROR(VLOOKUP($H91,【選択肢】!$Q$3:$U$90,5,)," ")&amp;IF(I91="","",""&amp;CHAR(10)&amp;IFERROR(VLOOKUP($I91,【選択肢】!$Q$3:$U$90,5,)," ")&amp;IF(J91="","",""&amp;CHAR(10)&amp;IFERROR(VLOOKUP($J91,【選択肢】!$Q$3:$U$90,5,)," ")&amp;IF(K91="","",""&amp;CHAR(10)&amp;IFERROR(VLOOKUP($K91,【選択肢】!$Q$3:$U$90,5,)," ")&amp;IF(L91="","",""&amp;CHAR(10)&amp;IFERROR(VLOOKUP($L91,【選択肢】!$Q$3:$U$90,5,)," "))))))))</f>
        <v/>
      </c>
      <c r="P91" s="1311"/>
      <c r="Q91" s="1119"/>
      <c r="R91" s="1119"/>
      <c r="S91" s="167"/>
      <c r="T91" s="167"/>
      <c r="U91" s="167"/>
      <c r="V91" s="167"/>
      <c r="W91" s="167"/>
    </row>
    <row r="92" spans="2:23">
      <c r="B92" s="1115"/>
      <c r="C92" s="1116"/>
      <c r="D92" s="1117"/>
      <c r="E92" s="1117"/>
      <c r="F92" s="482">
        <f t="shared" si="1"/>
        <v>0</v>
      </c>
      <c r="G92" s="1118"/>
      <c r="H92" s="1118"/>
      <c r="I92" s="1118"/>
      <c r="J92" s="1118"/>
      <c r="K92" s="1118"/>
      <c r="L92" s="1118"/>
      <c r="M92" s="1310" t="str">
        <f>IF(G92="","",(IFERROR(VLOOKUP($G92,【選択肢】!$Q$3:$U$90,2,)," ")&amp;IF(H92="","",""&amp;CHAR(10)&amp;IFERROR(VLOOKUP($H92,【選択肢】!$Q$3:$U$90,2,)," ")&amp;IF(I92="","",""&amp;CHAR(10)&amp;IFERROR(VLOOKUP($I92,【選択肢】!$Q$3:$U$90,2,)," ")&amp;IF(J92="","",""&amp;CHAR(10)&amp;IFERROR(VLOOKUP($J92,【選択肢】!$Q$3:$U$90,2,)," ")&amp;IF(K92="","",""&amp;CHAR(10)&amp;IFERROR(VLOOKUP($K92,【選択肢】!$Q$3:$U$90,2,)," ")&amp;IF(L92="","",""&amp;CHAR(10)&amp;IFERROR(VLOOKUP($L92,【選択肢】!$Q$3:$U$90,2,)," "))))))))</f>
        <v/>
      </c>
      <c r="N92" s="1310" t="str">
        <f>IF(G92="","",(IFERROR(VLOOKUP($G92,【選択肢】!$Q$3:$U$90,4,)," ")&amp;IF(H92="","",","&amp;IFERROR(VLOOKUP($H92,【選択肢】!$Q$3:$U$90,4,)," ")&amp;IF(I92="","",","&amp;IFERROR(VLOOKUP($I92,【選択肢】!$Q$3:$U$90,4,)," ")&amp;IF(J92="","",","&amp;IFERROR(VLOOKUP($J92,【選択肢】!$Q$3:$U$90,4,)," ")&amp;IF(K92="","",","&amp;IFERROR(VLOOKUP($K92,【選択肢】!$Q$3:$U$90,4,)," ")&amp;IF(L92="","",","&amp;IFERROR(VLOOKUP($L92,【選択肢】!$Q$3:$U$90,4,)," "))))))))</f>
        <v/>
      </c>
      <c r="O92" s="1310" t="str">
        <f>IF(G92="","",(IFERROR(VLOOKUP($G92,【選択肢】!$Q$3:$U$90,5,)," ")&amp;IF(H92="","",""&amp;CHAR(10)&amp;IFERROR(VLOOKUP($H92,【選択肢】!$Q$3:$U$90,5,)," ")&amp;IF(I92="","",""&amp;CHAR(10)&amp;IFERROR(VLOOKUP($I92,【選択肢】!$Q$3:$U$90,5,)," ")&amp;IF(J92="","",""&amp;CHAR(10)&amp;IFERROR(VLOOKUP($J92,【選択肢】!$Q$3:$U$90,5,)," ")&amp;IF(K92="","",""&amp;CHAR(10)&amp;IFERROR(VLOOKUP($K92,【選択肢】!$Q$3:$U$90,5,)," ")&amp;IF(L92="","",""&amp;CHAR(10)&amp;IFERROR(VLOOKUP($L92,【選択肢】!$Q$3:$U$90,5,)," "))))))))</f>
        <v/>
      </c>
      <c r="P92" s="1311"/>
      <c r="Q92" s="1119"/>
      <c r="R92" s="1119"/>
      <c r="S92" s="167"/>
      <c r="T92" s="167"/>
      <c r="U92" s="167"/>
      <c r="V92" s="167"/>
      <c r="W92" s="167"/>
    </row>
    <row r="93" spans="2:23">
      <c r="B93" s="1115"/>
      <c r="C93" s="1116"/>
      <c r="D93" s="1117"/>
      <c r="E93" s="1117"/>
      <c r="F93" s="482">
        <f t="shared" si="1"/>
        <v>0</v>
      </c>
      <c r="G93" s="1118"/>
      <c r="H93" s="1118"/>
      <c r="I93" s="1118"/>
      <c r="J93" s="1118"/>
      <c r="K93" s="1118"/>
      <c r="L93" s="1118"/>
      <c r="M93" s="1310" t="str">
        <f>IF(G93="","",(IFERROR(VLOOKUP($G93,【選択肢】!$Q$3:$U$90,2,)," ")&amp;IF(H93="","",""&amp;CHAR(10)&amp;IFERROR(VLOOKUP($H93,【選択肢】!$Q$3:$U$90,2,)," ")&amp;IF(I93="","",""&amp;CHAR(10)&amp;IFERROR(VLOOKUP($I93,【選択肢】!$Q$3:$U$90,2,)," ")&amp;IF(J93="","",""&amp;CHAR(10)&amp;IFERROR(VLOOKUP($J93,【選択肢】!$Q$3:$U$90,2,)," ")&amp;IF(K93="","",""&amp;CHAR(10)&amp;IFERROR(VLOOKUP($K93,【選択肢】!$Q$3:$U$90,2,)," ")&amp;IF(L93="","",""&amp;CHAR(10)&amp;IFERROR(VLOOKUP($L93,【選択肢】!$Q$3:$U$90,2,)," "))))))))</f>
        <v/>
      </c>
      <c r="N93" s="1310" t="str">
        <f>IF(G93="","",(IFERROR(VLOOKUP($G93,【選択肢】!$Q$3:$U$90,4,)," ")&amp;IF(H93="","",","&amp;IFERROR(VLOOKUP($H93,【選択肢】!$Q$3:$U$90,4,)," ")&amp;IF(I93="","",","&amp;IFERROR(VLOOKUP($I93,【選択肢】!$Q$3:$U$90,4,)," ")&amp;IF(J93="","",","&amp;IFERROR(VLOOKUP($J93,【選択肢】!$Q$3:$U$90,4,)," ")&amp;IF(K93="","",","&amp;IFERROR(VLOOKUP($K93,【選択肢】!$Q$3:$U$90,4,)," ")&amp;IF(L93="","",","&amp;IFERROR(VLOOKUP($L93,【選択肢】!$Q$3:$U$90,4,)," "))))))))</f>
        <v/>
      </c>
      <c r="O93" s="1310" t="str">
        <f>IF(G93="","",(IFERROR(VLOOKUP($G93,【選択肢】!$Q$3:$U$90,5,)," ")&amp;IF(H93="","",""&amp;CHAR(10)&amp;IFERROR(VLOOKUP($H93,【選択肢】!$Q$3:$U$90,5,)," ")&amp;IF(I93="","",""&amp;CHAR(10)&amp;IFERROR(VLOOKUP($I93,【選択肢】!$Q$3:$U$90,5,)," ")&amp;IF(J93="","",""&amp;CHAR(10)&amp;IFERROR(VLOOKUP($J93,【選択肢】!$Q$3:$U$90,5,)," ")&amp;IF(K93="","",""&amp;CHAR(10)&amp;IFERROR(VLOOKUP($K93,【選択肢】!$Q$3:$U$90,5,)," ")&amp;IF(L93="","",""&amp;CHAR(10)&amp;IFERROR(VLOOKUP($L93,【選択肢】!$Q$3:$U$90,5,)," "))))))))</f>
        <v/>
      </c>
      <c r="P93" s="1311"/>
      <c r="Q93" s="1119"/>
      <c r="R93" s="1119"/>
      <c r="S93" s="167"/>
      <c r="T93" s="167"/>
      <c r="U93" s="167"/>
      <c r="V93" s="167"/>
      <c r="W93" s="167"/>
    </row>
    <row r="94" spans="2:23">
      <c r="B94" s="1115"/>
      <c r="C94" s="1116"/>
      <c r="D94" s="1117"/>
      <c r="E94" s="1117"/>
      <c r="F94" s="482">
        <f t="shared" si="1"/>
        <v>0</v>
      </c>
      <c r="G94" s="1118"/>
      <c r="H94" s="1118"/>
      <c r="I94" s="1118"/>
      <c r="J94" s="1118"/>
      <c r="K94" s="1118"/>
      <c r="L94" s="1118"/>
      <c r="M94" s="1310" t="str">
        <f>IF(G94="","",(IFERROR(VLOOKUP($G94,【選択肢】!$Q$3:$U$90,2,)," ")&amp;IF(H94="","",""&amp;CHAR(10)&amp;IFERROR(VLOOKUP($H94,【選択肢】!$Q$3:$U$90,2,)," ")&amp;IF(I94="","",""&amp;CHAR(10)&amp;IFERROR(VLOOKUP($I94,【選択肢】!$Q$3:$U$90,2,)," ")&amp;IF(J94="","",""&amp;CHAR(10)&amp;IFERROR(VLOOKUP($J94,【選択肢】!$Q$3:$U$90,2,)," ")&amp;IF(K94="","",""&amp;CHAR(10)&amp;IFERROR(VLOOKUP($K94,【選択肢】!$Q$3:$U$90,2,)," ")&amp;IF(L94="","",""&amp;CHAR(10)&amp;IFERROR(VLOOKUP($L94,【選択肢】!$Q$3:$U$90,2,)," "))))))))</f>
        <v/>
      </c>
      <c r="N94" s="1310" t="str">
        <f>IF(G94="","",(IFERROR(VLOOKUP($G94,【選択肢】!$Q$3:$U$90,4,)," ")&amp;IF(H94="","",","&amp;IFERROR(VLOOKUP($H94,【選択肢】!$Q$3:$U$90,4,)," ")&amp;IF(I94="","",","&amp;IFERROR(VLOOKUP($I94,【選択肢】!$Q$3:$U$90,4,)," ")&amp;IF(J94="","",","&amp;IFERROR(VLOOKUP($J94,【選択肢】!$Q$3:$U$90,4,)," ")&amp;IF(K94="","",","&amp;IFERROR(VLOOKUP($K94,【選択肢】!$Q$3:$U$90,4,)," ")&amp;IF(L94="","",","&amp;IFERROR(VLOOKUP($L94,【選択肢】!$Q$3:$U$90,4,)," "))))))))</f>
        <v/>
      </c>
      <c r="O94" s="1310" t="str">
        <f>IF(G94="","",(IFERROR(VLOOKUP($G94,【選択肢】!$Q$3:$U$90,5,)," ")&amp;IF(H94="","",""&amp;CHAR(10)&amp;IFERROR(VLOOKUP($H94,【選択肢】!$Q$3:$U$90,5,)," ")&amp;IF(I94="","",""&amp;CHAR(10)&amp;IFERROR(VLOOKUP($I94,【選択肢】!$Q$3:$U$90,5,)," ")&amp;IF(J94="","",""&amp;CHAR(10)&amp;IFERROR(VLOOKUP($J94,【選択肢】!$Q$3:$U$90,5,)," ")&amp;IF(K94="","",""&amp;CHAR(10)&amp;IFERROR(VLOOKUP($K94,【選択肢】!$Q$3:$U$90,5,)," ")&amp;IF(L94="","",""&amp;CHAR(10)&amp;IFERROR(VLOOKUP($L94,【選択肢】!$Q$3:$U$90,5,)," "))))))))</f>
        <v/>
      </c>
      <c r="P94" s="1311"/>
      <c r="Q94" s="1119"/>
      <c r="R94" s="1119"/>
      <c r="S94" s="167"/>
      <c r="T94" s="167"/>
      <c r="U94" s="167"/>
      <c r="V94" s="167"/>
      <c r="W94" s="167"/>
    </row>
    <row r="95" spans="2:23">
      <c r="B95" s="1115"/>
      <c r="C95" s="1116"/>
      <c r="D95" s="1117"/>
      <c r="E95" s="1117"/>
      <c r="F95" s="482">
        <f t="shared" si="1"/>
        <v>0</v>
      </c>
      <c r="G95" s="1118"/>
      <c r="H95" s="1118"/>
      <c r="I95" s="1118"/>
      <c r="J95" s="1118"/>
      <c r="K95" s="1118"/>
      <c r="L95" s="1118"/>
      <c r="M95" s="1310" t="str">
        <f>IF(G95="","",(IFERROR(VLOOKUP($G95,【選択肢】!$Q$3:$U$90,2,)," ")&amp;IF(H95="","",""&amp;CHAR(10)&amp;IFERROR(VLOOKUP($H95,【選択肢】!$Q$3:$U$90,2,)," ")&amp;IF(I95="","",""&amp;CHAR(10)&amp;IFERROR(VLOOKUP($I95,【選択肢】!$Q$3:$U$90,2,)," ")&amp;IF(J95="","",""&amp;CHAR(10)&amp;IFERROR(VLOOKUP($J95,【選択肢】!$Q$3:$U$90,2,)," ")&amp;IF(K95="","",""&amp;CHAR(10)&amp;IFERROR(VLOOKUP($K95,【選択肢】!$Q$3:$U$90,2,)," ")&amp;IF(L95="","",""&amp;CHAR(10)&amp;IFERROR(VLOOKUP($L95,【選択肢】!$Q$3:$U$90,2,)," "))))))))</f>
        <v/>
      </c>
      <c r="N95" s="1310" t="str">
        <f>IF(G95="","",(IFERROR(VLOOKUP($G95,【選択肢】!$Q$3:$U$90,4,)," ")&amp;IF(H95="","",","&amp;IFERROR(VLOOKUP($H95,【選択肢】!$Q$3:$U$90,4,)," ")&amp;IF(I95="","",","&amp;IFERROR(VLOOKUP($I95,【選択肢】!$Q$3:$U$90,4,)," ")&amp;IF(J95="","",","&amp;IFERROR(VLOOKUP($J95,【選択肢】!$Q$3:$U$90,4,)," ")&amp;IF(K95="","",","&amp;IFERROR(VLOOKUP($K95,【選択肢】!$Q$3:$U$90,4,)," ")&amp;IF(L95="","",","&amp;IFERROR(VLOOKUP($L95,【選択肢】!$Q$3:$U$90,4,)," "))))))))</f>
        <v/>
      </c>
      <c r="O95" s="1310" t="str">
        <f>IF(G95="","",(IFERROR(VLOOKUP($G95,【選択肢】!$Q$3:$U$90,5,)," ")&amp;IF(H95="","",""&amp;CHAR(10)&amp;IFERROR(VLOOKUP($H95,【選択肢】!$Q$3:$U$90,5,)," ")&amp;IF(I95="","",""&amp;CHAR(10)&amp;IFERROR(VLOOKUP($I95,【選択肢】!$Q$3:$U$90,5,)," ")&amp;IF(J95="","",""&amp;CHAR(10)&amp;IFERROR(VLOOKUP($J95,【選択肢】!$Q$3:$U$90,5,)," ")&amp;IF(K95="","",""&amp;CHAR(10)&amp;IFERROR(VLOOKUP($K95,【選択肢】!$Q$3:$U$90,5,)," ")&amp;IF(L95="","",""&amp;CHAR(10)&amp;IFERROR(VLOOKUP($L95,【選択肢】!$Q$3:$U$90,5,)," "))))))))</f>
        <v/>
      </c>
      <c r="P95" s="1311"/>
      <c r="Q95" s="1119"/>
      <c r="R95" s="1119"/>
      <c r="S95" s="167"/>
      <c r="T95" s="167"/>
      <c r="U95" s="167"/>
      <c r="V95" s="167"/>
      <c r="W95" s="167"/>
    </row>
    <row r="96" spans="2:23">
      <c r="B96" s="1115"/>
      <c r="C96" s="1116"/>
      <c r="D96" s="1117"/>
      <c r="E96" s="1117"/>
      <c r="F96" s="482">
        <f t="shared" si="1"/>
        <v>0</v>
      </c>
      <c r="G96" s="1118"/>
      <c r="H96" s="1118"/>
      <c r="I96" s="1118"/>
      <c r="J96" s="1118"/>
      <c r="K96" s="1118"/>
      <c r="L96" s="1118"/>
      <c r="M96" s="1310" t="str">
        <f>IF(G96="","",(IFERROR(VLOOKUP($G96,【選択肢】!$Q$3:$U$90,2,)," ")&amp;IF(H96="","",""&amp;CHAR(10)&amp;IFERROR(VLOOKUP($H96,【選択肢】!$Q$3:$U$90,2,)," ")&amp;IF(I96="","",""&amp;CHAR(10)&amp;IFERROR(VLOOKUP($I96,【選択肢】!$Q$3:$U$90,2,)," ")&amp;IF(J96="","",""&amp;CHAR(10)&amp;IFERROR(VLOOKUP($J96,【選択肢】!$Q$3:$U$90,2,)," ")&amp;IF(K96="","",""&amp;CHAR(10)&amp;IFERROR(VLOOKUP($K96,【選択肢】!$Q$3:$U$90,2,)," ")&amp;IF(L96="","",""&amp;CHAR(10)&amp;IFERROR(VLOOKUP($L96,【選択肢】!$Q$3:$U$90,2,)," "))))))))</f>
        <v/>
      </c>
      <c r="N96" s="1310" t="str">
        <f>IF(G96="","",(IFERROR(VLOOKUP($G96,【選択肢】!$Q$3:$U$90,4,)," ")&amp;IF(H96="","",","&amp;IFERROR(VLOOKUP($H96,【選択肢】!$Q$3:$U$90,4,)," ")&amp;IF(I96="","",","&amp;IFERROR(VLOOKUP($I96,【選択肢】!$Q$3:$U$90,4,)," ")&amp;IF(J96="","",","&amp;IFERROR(VLOOKUP($J96,【選択肢】!$Q$3:$U$90,4,)," ")&amp;IF(K96="","",","&amp;IFERROR(VLOOKUP($K96,【選択肢】!$Q$3:$U$90,4,)," ")&amp;IF(L96="","",","&amp;IFERROR(VLOOKUP($L96,【選択肢】!$Q$3:$U$90,4,)," "))))))))</f>
        <v/>
      </c>
      <c r="O96" s="1310" t="str">
        <f>IF(G96="","",(IFERROR(VLOOKUP($G96,【選択肢】!$Q$3:$U$90,5,)," ")&amp;IF(H96="","",""&amp;CHAR(10)&amp;IFERROR(VLOOKUP($H96,【選択肢】!$Q$3:$U$90,5,)," ")&amp;IF(I96="","",""&amp;CHAR(10)&amp;IFERROR(VLOOKUP($I96,【選択肢】!$Q$3:$U$90,5,)," ")&amp;IF(J96="","",""&amp;CHAR(10)&amp;IFERROR(VLOOKUP($J96,【選択肢】!$Q$3:$U$90,5,)," ")&amp;IF(K96="","",""&amp;CHAR(10)&amp;IFERROR(VLOOKUP($K96,【選択肢】!$Q$3:$U$90,5,)," ")&amp;IF(L96="","",""&amp;CHAR(10)&amp;IFERROR(VLOOKUP($L96,【選択肢】!$Q$3:$U$90,5,)," "))))))))</f>
        <v/>
      </c>
      <c r="P96" s="1311"/>
      <c r="Q96" s="1119"/>
      <c r="R96" s="1119"/>
      <c r="S96" s="167"/>
      <c r="T96" s="167"/>
      <c r="U96" s="167"/>
      <c r="V96" s="167"/>
      <c r="W96" s="167"/>
    </row>
    <row r="97" spans="2:23">
      <c r="B97" s="1115"/>
      <c r="C97" s="1116"/>
      <c r="D97" s="1117"/>
      <c r="E97" s="1117"/>
      <c r="F97" s="482">
        <f t="shared" si="1"/>
        <v>0</v>
      </c>
      <c r="G97" s="1118"/>
      <c r="H97" s="1118"/>
      <c r="I97" s="1118"/>
      <c r="J97" s="1118"/>
      <c r="K97" s="1118"/>
      <c r="L97" s="1118"/>
      <c r="M97" s="1310" t="str">
        <f>IF(G97="","",(IFERROR(VLOOKUP($G97,【選択肢】!$Q$3:$U$90,2,)," ")&amp;IF(H97="","",""&amp;CHAR(10)&amp;IFERROR(VLOOKUP($H97,【選択肢】!$Q$3:$U$90,2,)," ")&amp;IF(I97="","",""&amp;CHAR(10)&amp;IFERROR(VLOOKUP($I97,【選択肢】!$Q$3:$U$90,2,)," ")&amp;IF(J97="","",""&amp;CHAR(10)&amp;IFERROR(VLOOKUP($J97,【選択肢】!$Q$3:$U$90,2,)," ")&amp;IF(K97="","",""&amp;CHAR(10)&amp;IFERROR(VLOOKUP($K97,【選択肢】!$Q$3:$U$90,2,)," ")&amp;IF(L97="","",""&amp;CHAR(10)&amp;IFERROR(VLOOKUP($L97,【選択肢】!$Q$3:$U$90,2,)," "))))))))</f>
        <v/>
      </c>
      <c r="N97" s="1310" t="str">
        <f>IF(G97="","",(IFERROR(VLOOKUP($G97,【選択肢】!$Q$3:$U$90,4,)," ")&amp;IF(H97="","",","&amp;IFERROR(VLOOKUP($H97,【選択肢】!$Q$3:$U$90,4,)," ")&amp;IF(I97="","",","&amp;IFERROR(VLOOKUP($I97,【選択肢】!$Q$3:$U$90,4,)," ")&amp;IF(J97="","",","&amp;IFERROR(VLOOKUP($J97,【選択肢】!$Q$3:$U$90,4,)," ")&amp;IF(K97="","",","&amp;IFERROR(VLOOKUP($K97,【選択肢】!$Q$3:$U$90,4,)," ")&amp;IF(L97="","",","&amp;IFERROR(VLOOKUP($L97,【選択肢】!$Q$3:$U$90,4,)," "))))))))</f>
        <v/>
      </c>
      <c r="O97" s="1310" t="str">
        <f>IF(G97="","",(IFERROR(VLOOKUP($G97,【選択肢】!$Q$3:$U$90,5,)," ")&amp;IF(H97="","",""&amp;CHAR(10)&amp;IFERROR(VLOOKUP($H97,【選択肢】!$Q$3:$U$90,5,)," ")&amp;IF(I97="","",""&amp;CHAR(10)&amp;IFERROR(VLOOKUP($I97,【選択肢】!$Q$3:$U$90,5,)," ")&amp;IF(J97="","",""&amp;CHAR(10)&amp;IFERROR(VLOOKUP($J97,【選択肢】!$Q$3:$U$90,5,)," ")&amp;IF(K97="","",""&amp;CHAR(10)&amp;IFERROR(VLOOKUP($K97,【選択肢】!$Q$3:$U$90,5,)," ")&amp;IF(L97="","",""&amp;CHAR(10)&amp;IFERROR(VLOOKUP($L97,【選択肢】!$Q$3:$U$90,5,)," "))))))))</f>
        <v/>
      </c>
      <c r="P97" s="1311"/>
      <c r="Q97" s="1119"/>
      <c r="R97" s="1119"/>
      <c r="S97" s="167"/>
      <c r="T97" s="167"/>
      <c r="U97" s="167"/>
      <c r="V97" s="167"/>
      <c r="W97" s="167"/>
    </row>
    <row r="98" spans="2:23">
      <c r="B98" s="1115"/>
      <c r="C98" s="1116"/>
      <c r="D98" s="1117"/>
      <c r="E98" s="1117"/>
      <c r="F98" s="482">
        <f t="shared" si="1"/>
        <v>0</v>
      </c>
      <c r="G98" s="1118"/>
      <c r="H98" s="1118"/>
      <c r="I98" s="1118"/>
      <c r="J98" s="1118"/>
      <c r="K98" s="1118"/>
      <c r="L98" s="1118"/>
      <c r="M98" s="1310" t="str">
        <f>IF(G98="","",(IFERROR(VLOOKUP($G98,【選択肢】!$Q$3:$U$90,2,)," ")&amp;IF(H98="","",""&amp;CHAR(10)&amp;IFERROR(VLOOKUP($H98,【選択肢】!$Q$3:$U$90,2,)," ")&amp;IF(I98="","",""&amp;CHAR(10)&amp;IFERROR(VLOOKUP($I98,【選択肢】!$Q$3:$U$90,2,)," ")&amp;IF(J98="","",""&amp;CHAR(10)&amp;IFERROR(VLOOKUP($J98,【選択肢】!$Q$3:$U$90,2,)," ")&amp;IF(K98="","",""&amp;CHAR(10)&amp;IFERROR(VLOOKUP($K98,【選択肢】!$Q$3:$U$90,2,)," ")&amp;IF(L98="","",""&amp;CHAR(10)&amp;IFERROR(VLOOKUP($L98,【選択肢】!$Q$3:$U$90,2,)," "))))))))</f>
        <v/>
      </c>
      <c r="N98" s="1310" t="str">
        <f>IF(G98="","",(IFERROR(VLOOKUP($G98,【選択肢】!$Q$3:$U$90,4,)," ")&amp;IF(H98="","",","&amp;IFERROR(VLOOKUP($H98,【選択肢】!$Q$3:$U$90,4,)," ")&amp;IF(I98="","",","&amp;IFERROR(VLOOKUP($I98,【選択肢】!$Q$3:$U$90,4,)," ")&amp;IF(J98="","",","&amp;IFERROR(VLOOKUP($J98,【選択肢】!$Q$3:$U$90,4,)," ")&amp;IF(K98="","",","&amp;IFERROR(VLOOKUP($K98,【選択肢】!$Q$3:$U$90,4,)," ")&amp;IF(L98="","",","&amp;IFERROR(VLOOKUP($L98,【選択肢】!$Q$3:$U$90,4,)," "))))))))</f>
        <v/>
      </c>
      <c r="O98" s="1310" t="str">
        <f>IF(G98="","",(IFERROR(VLOOKUP($G98,【選択肢】!$Q$3:$U$90,5,)," ")&amp;IF(H98="","",""&amp;CHAR(10)&amp;IFERROR(VLOOKUP($H98,【選択肢】!$Q$3:$U$90,5,)," ")&amp;IF(I98="","",""&amp;CHAR(10)&amp;IFERROR(VLOOKUP($I98,【選択肢】!$Q$3:$U$90,5,)," ")&amp;IF(J98="","",""&amp;CHAR(10)&amp;IFERROR(VLOOKUP($J98,【選択肢】!$Q$3:$U$90,5,)," ")&amp;IF(K98="","",""&amp;CHAR(10)&amp;IFERROR(VLOOKUP($K98,【選択肢】!$Q$3:$U$90,5,)," ")&amp;IF(L98="","",""&amp;CHAR(10)&amp;IFERROR(VLOOKUP($L98,【選択肢】!$Q$3:$U$90,5,)," "))))))))</f>
        <v/>
      </c>
      <c r="P98" s="1311"/>
      <c r="Q98" s="1119"/>
      <c r="R98" s="1119"/>
      <c r="S98" s="167"/>
      <c r="T98" s="167"/>
      <c r="U98" s="167"/>
      <c r="V98" s="167"/>
      <c r="W98" s="167"/>
    </row>
    <row r="99" spans="2:23">
      <c r="B99" s="1115"/>
      <c r="C99" s="1116"/>
      <c r="D99" s="1117"/>
      <c r="E99" s="1117"/>
      <c r="F99" s="482">
        <f t="shared" si="1"/>
        <v>0</v>
      </c>
      <c r="G99" s="1118"/>
      <c r="H99" s="1118"/>
      <c r="I99" s="1118"/>
      <c r="J99" s="1118"/>
      <c r="K99" s="1118"/>
      <c r="L99" s="1118"/>
      <c r="M99" s="1310" t="str">
        <f>IF(G99="","",(IFERROR(VLOOKUP($G99,【選択肢】!$Q$3:$U$90,2,)," ")&amp;IF(H99="","",""&amp;CHAR(10)&amp;IFERROR(VLOOKUP($H99,【選択肢】!$Q$3:$U$90,2,)," ")&amp;IF(I99="","",""&amp;CHAR(10)&amp;IFERROR(VLOOKUP($I99,【選択肢】!$Q$3:$U$90,2,)," ")&amp;IF(J99="","",""&amp;CHAR(10)&amp;IFERROR(VLOOKUP($J99,【選択肢】!$Q$3:$U$90,2,)," ")&amp;IF(K99="","",""&amp;CHAR(10)&amp;IFERROR(VLOOKUP($K99,【選択肢】!$Q$3:$U$90,2,)," ")&amp;IF(L99="","",""&amp;CHAR(10)&amp;IFERROR(VLOOKUP($L99,【選択肢】!$Q$3:$U$90,2,)," "))))))))</f>
        <v/>
      </c>
      <c r="N99" s="1310" t="str">
        <f>IF(G99="","",(IFERROR(VLOOKUP($G99,【選択肢】!$Q$3:$U$90,4,)," ")&amp;IF(H99="","",","&amp;IFERROR(VLOOKUP($H99,【選択肢】!$Q$3:$U$90,4,)," ")&amp;IF(I99="","",","&amp;IFERROR(VLOOKUP($I99,【選択肢】!$Q$3:$U$90,4,)," ")&amp;IF(J99="","",","&amp;IFERROR(VLOOKUP($J99,【選択肢】!$Q$3:$U$90,4,)," ")&amp;IF(K99="","",","&amp;IFERROR(VLOOKUP($K99,【選択肢】!$Q$3:$U$90,4,)," ")&amp;IF(L99="","",","&amp;IFERROR(VLOOKUP($L99,【選択肢】!$Q$3:$U$90,4,)," "))))))))</f>
        <v/>
      </c>
      <c r="O99" s="1310" t="str">
        <f>IF(G99="","",(IFERROR(VLOOKUP($G99,【選択肢】!$Q$3:$U$90,5,)," ")&amp;IF(H99="","",""&amp;CHAR(10)&amp;IFERROR(VLOOKUP($H99,【選択肢】!$Q$3:$U$90,5,)," ")&amp;IF(I99="","",""&amp;CHAR(10)&amp;IFERROR(VLOOKUP($I99,【選択肢】!$Q$3:$U$90,5,)," ")&amp;IF(J99="","",""&amp;CHAR(10)&amp;IFERROR(VLOOKUP($J99,【選択肢】!$Q$3:$U$90,5,)," ")&amp;IF(K99="","",""&amp;CHAR(10)&amp;IFERROR(VLOOKUP($K99,【選択肢】!$Q$3:$U$90,5,)," ")&amp;IF(L99="","",""&amp;CHAR(10)&amp;IFERROR(VLOOKUP($L99,【選択肢】!$Q$3:$U$90,5,)," "))))))))</f>
        <v/>
      </c>
      <c r="P99" s="1311"/>
      <c r="Q99" s="1119"/>
      <c r="R99" s="1119"/>
      <c r="S99" s="167"/>
      <c r="T99" s="167"/>
      <c r="U99" s="167"/>
      <c r="V99" s="167"/>
      <c r="W99" s="167"/>
    </row>
    <row r="100" spans="2:23">
      <c r="B100" s="1115"/>
      <c r="C100" s="1116"/>
      <c r="D100" s="1117"/>
      <c r="E100" s="1117"/>
      <c r="F100" s="482">
        <f t="shared" si="1"/>
        <v>0</v>
      </c>
      <c r="G100" s="1118"/>
      <c r="H100" s="1118"/>
      <c r="I100" s="1118"/>
      <c r="J100" s="1118"/>
      <c r="K100" s="1118"/>
      <c r="L100" s="1118"/>
      <c r="M100" s="1310" t="str">
        <f>IF(G100="","",(IFERROR(VLOOKUP($G100,【選択肢】!$Q$3:$U$90,2,)," ")&amp;IF(H100="","",""&amp;CHAR(10)&amp;IFERROR(VLOOKUP($H100,【選択肢】!$Q$3:$U$90,2,)," ")&amp;IF(I100="","",""&amp;CHAR(10)&amp;IFERROR(VLOOKUP($I100,【選択肢】!$Q$3:$U$90,2,)," ")&amp;IF(J100="","",""&amp;CHAR(10)&amp;IFERROR(VLOOKUP($J100,【選択肢】!$Q$3:$U$90,2,)," ")&amp;IF(K100="","",""&amp;CHAR(10)&amp;IFERROR(VLOOKUP($K100,【選択肢】!$Q$3:$U$90,2,)," ")&amp;IF(L100="","",""&amp;CHAR(10)&amp;IFERROR(VLOOKUP($L100,【選択肢】!$Q$3:$U$90,2,)," "))))))))</f>
        <v/>
      </c>
      <c r="N100" s="1310" t="str">
        <f>IF(G100="","",(IFERROR(VLOOKUP($G100,【選択肢】!$Q$3:$U$90,4,)," ")&amp;IF(H100="","",","&amp;IFERROR(VLOOKUP($H100,【選択肢】!$Q$3:$U$90,4,)," ")&amp;IF(I100="","",","&amp;IFERROR(VLOOKUP($I100,【選択肢】!$Q$3:$U$90,4,)," ")&amp;IF(J100="","",","&amp;IFERROR(VLOOKUP($J100,【選択肢】!$Q$3:$U$90,4,)," ")&amp;IF(K100="","",","&amp;IFERROR(VLOOKUP($K100,【選択肢】!$Q$3:$U$90,4,)," ")&amp;IF(L100="","",","&amp;IFERROR(VLOOKUP($L100,【選択肢】!$Q$3:$U$90,4,)," "))))))))</f>
        <v/>
      </c>
      <c r="O100" s="1310" t="str">
        <f>IF(G100="","",(IFERROR(VLOOKUP($G100,【選択肢】!$Q$3:$U$90,5,)," ")&amp;IF(H100="","",""&amp;CHAR(10)&amp;IFERROR(VLOOKUP($H100,【選択肢】!$Q$3:$U$90,5,)," ")&amp;IF(I100="","",""&amp;CHAR(10)&amp;IFERROR(VLOOKUP($I100,【選択肢】!$Q$3:$U$90,5,)," ")&amp;IF(J100="","",""&amp;CHAR(10)&amp;IFERROR(VLOOKUP($J100,【選択肢】!$Q$3:$U$90,5,)," ")&amp;IF(K100="","",""&amp;CHAR(10)&amp;IFERROR(VLOOKUP($K100,【選択肢】!$Q$3:$U$90,5,)," ")&amp;IF(L100="","",""&amp;CHAR(10)&amp;IFERROR(VLOOKUP($L100,【選択肢】!$Q$3:$U$90,5,)," "))))))))</f>
        <v/>
      </c>
      <c r="P100" s="1311"/>
      <c r="Q100" s="1119"/>
      <c r="R100" s="1119"/>
      <c r="S100" s="167"/>
      <c r="T100" s="167"/>
      <c r="U100" s="167"/>
      <c r="V100" s="167"/>
      <c r="W100" s="167"/>
    </row>
    <row r="101" spans="2:23">
      <c r="B101" s="1115"/>
      <c r="C101" s="1116"/>
      <c r="D101" s="1117"/>
      <c r="E101" s="1117"/>
      <c r="F101" s="482">
        <f t="shared" si="1"/>
        <v>0</v>
      </c>
      <c r="G101" s="1118"/>
      <c r="H101" s="1118"/>
      <c r="I101" s="1118"/>
      <c r="J101" s="1118"/>
      <c r="K101" s="1118"/>
      <c r="L101" s="1118"/>
      <c r="M101" s="1310" t="str">
        <f>IF(G101="","",(IFERROR(VLOOKUP($G101,【選択肢】!$Q$3:$U$90,2,)," ")&amp;IF(H101="","",""&amp;CHAR(10)&amp;IFERROR(VLOOKUP($H101,【選択肢】!$Q$3:$U$90,2,)," ")&amp;IF(I101="","",""&amp;CHAR(10)&amp;IFERROR(VLOOKUP($I101,【選択肢】!$Q$3:$U$90,2,)," ")&amp;IF(J101="","",""&amp;CHAR(10)&amp;IFERROR(VLOOKUP($J101,【選択肢】!$Q$3:$U$90,2,)," ")&amp;IF(K101="","",""&amp;CHAR(10)&amp;IFERROR(VLOOKUP($K101,【選択肢】!$Q$3:$U$90,2,)," ")&amp;IF(L101="","",""&amp;CHAR(10)&amp;IFERROR(VLOOKUP($L101,【選択肢】!$Q$3:$U$90,2,)," "))))))))</f>
        <v/>
      </c>
      <c r="N101" s="1310" t="str">
        <f>IF(G101="","",(IFERROR(VLOOKUP($G101,【選択肢】!$Q$3:$U$90,4,)," ")&amp;IF(H101="","",","&amp;IFERROR(VLOOKUP($H101,【選択肢】!$Q$3:$U$90,4,)," ")&amp;IF(I101="","",","&amp;IFERROR(VLOOKUP($I101,【選択肢】!$Q$3:$U$90,4,)," ")&amp;IF(J101="","",","&amp;IFERROR(VLOOKUP($J101,【選択肢】!$Q$3:$U$90,4,)," ")&amp;IF(K101="","",","&amp;IFERROR(VLOOKUP($K101,【選択肢】!$Q$3:$U$90,4,)," ")&amp;IF(L101="","",","&amp;IFERROR(VLOOKUP($L101,【選択肢】!$Q$3:$U$90,4,)," "))))))))</f>
        <v/>
      </c>
      <c r="O101" s="1310" t="str">
        <f>IF(G101="","",(IFERROR(VLOOKUP($G101,【選択肢】!$Q$3:$U$90,5,)," ")&amp;IF(H101="","",""&amp;CHAR(10)&amp;IFERROR(VLOOKUP($H101,【選択肢】!$Q$3:$U$90,5,)," ")&amp;IF(I101="","",""&amp;CHAR(10)&amp;IFERROR(VLOOKUP($I101,【選択肢】!$Q$3:$U$90,5,)," ")&amp;IF(J101="","",""&amp;CHAR(10)&amp;IFERROR(VLOOKUP($J101,【選択肢】!$Q$3:$U$90,5,)," ")&amp;IF(K101="","",""&amp;CHAR(10)&amp;IFERROR(VLOOKUP($K101,【選択肢】!$Q$3:$U$90,5,)," ")&amp;IF(L101="","",""&amp;CHAR(10)&amp;IFERROR(VLOOKUP($L101,【選択肢】!$Q$3:$U$90,5,)," "))))))))</f>
        <v/>
      </c>
      <c r="P101" s="1311"/>
      <c r="Q101" s="1119"/>
      <c r="R101" s="1119"/>
      <c r="S101" s="167"/>
      <c r="T101" s="167"/>
      <c r="U101" s="167"/>
      <c r="V101" s="167"/>
      <c r="W101" s="167"/>
    </row>
    <row r="102" spans="2:23">
      <c r="B102" s="1115"/>
      <c r="C102" s="1116"/>
      <c r="D102" s="1117"/>
      <c r="E102" s="1117"/>
      <c r="F102" s="482">
        <f t="shared" si="1"/>
        <v>0</v>
      </c>
      <c r="G102" s="1118"/>
      <c r="H102" s="1118"/>
      <c r="I102" s="1118"/>
      <c r="J102" s="1118"/>
      <c r="K102" s="1118"/>
      <c r="L102" s="1118"/>
      <c r="M102" s="1310" t="str">
        <f>IF(G102="","",(IFERROR(VLOOKUP($G102,【選択肢】!$Q$3:$U$90,2,)," ")&amp;IF(H102="","",""&amp;CHAR(10)&amp;IFERROR(VLOOKUP($H102,【選択肢】!$Q$3:$U$90,2,)," ")&amp;IF(I102="","",""&amp;CHAR(10)&amp;IFERROR(VLOOKUP($I102,【選択肢】!$Q$3:$U$90,2,)," ")&amp;IF(J102="","",""&amp;CHAR(10)&amp;IFERROR(VLOOKUP($J102,【選択肢】!$Q$3:$U$90,2,)," ")&amp;IF(K102="","",""&amp;CHAR(10)&amp;IFERROR(VLOOKUP($K102,【選択肢】!$Q$3:$U$90,2,)," ")&amp;IF(L102="","",""&amp;CHAR(10)&amp;IFERROR(VLOOKUP($L102,【選択肢】!$Q$3:$U$90,2,)," "))))))))</f>
        <v/>
      </c>
      <c r="N102" s="1310" t="str">
        <f>IF(G102="","",(IFERROR(VLOOKUP($G102,【選択肢】!$Q$3:$U$90,4,)," ")&amp;IF(H102="","",","&amp;IFERROR(VLOOKUP($H102,【選択肢】!$Q$3:$U$90,4,)," ")&amp;IF(I102="","",","&amp;IFERROR(VLOOKUP($I102,【選択肢】!$Q$3:$U$90,4,)," ")&amp;IF(J102="","",","&amp;IFERROR(VLOOKUP($J102,【選択肢】!$Q$3:$U$90,4,)," ")&amp;IF(K102="","",","&amp;IFERROR(VLOOKUP($K102,【選択肢】!$Q$3:$U$90,4,)," ")&amp;IF(L102="","",","&amp;IFERROR(VLOOKUP($L102,【選択肢】!$Q$3:$U$90,4,)," "))))))))</f>
        <v/>
      </c>
      <c r="O102" s="1310" t="str">
        <f>IF(G102="","",(IFERROR(VLOOKUP($G102,【選択肢】!$Q$3:$U$90,5,)," ")&amp;IF(H102="","",""&amp;CHAR(10)&amp;IFERROR(VLOOKUP($H102,【選択肢】!$Q$3:$U$90,5,)," ")&amp;IF(I102="","",""&amp;CHAR(10)&amp;IFERROR(VLOOKUP($I102,【選択肢】!$Q$3:$U$90,5,)," ")&amp;IF(J102="","",""&amp;CHAR(10)&amp;IFERROR(VLOOKUP($J102,【選択肢】!$Q$3:$U$90,5,)," ")&amp;IF(K102="","",""&amp;CHAR(10)&amp;IFERROR(VLOOKUP($K102,【選択肢】!$Q$3:$U$90,5,)," ")&amp;IF(L102="","",""&amp;CHAR(10)&amp;IFERROR(VLOOKUP($L102,【選択肢】!$Q$3:$U$90,5,)," "))))))))</f>
        <v/>
      </c>
      <c r="P102" s="1311"/>
      <c r="Q102" s="1119"/>
      <c r="R102" s="1119"/>
      <c r="S102" s="167"/>
      <c r="T102" s="167"/>
      <c r="U102" s="167"/>
      <c r="V102" s="167"/>
      <c r="W102" s="167"/>
    </row>
    <row r="103" spans="2:23">
      <c r="B103" s="1115"/>
      <c r="C103" s="1116"/>
      <c r="D103" s="1117"/>
      <c r="E103" s="1117"/>
      <c r="F103" s="482">
        <f t="shared" si="1"/>
        <v>0</v>
      </c>
      <c r="G103" s="1118"/>
      <c r="H103" s="1118"/>
      <c r="I103" s="1118"/>
      <c r="J103" s="1118"/>
      <c r="K103" s="1118"/>
      <c r="L103" s="1118"/>
      <c r="M103" s="1310" t="str">
        <f>IF(G103="","",(IFERROR(VLOOKUP($G103,【選択肢】!$Q$3:$U$90,2,)," ")&amp;IF(H103="","",""&amp;CHAR(10)&amp;IFERROR(VLOOKUP($H103,【選択肢】!$Q$3:$U$90,2,)," ")&amp;IF(I103="","",""&amp;CHAR(10)&amp;IFERROR(VLOOKUP($I103,【選択肢】!$Q$3:$U$90,2,)," ")&amp;IF(J103="","",""&amp;CHAR(10)&amp;IFERROR(VLOOKUP($J103,【選択肢】!$Q$3:$U$90,2,)," ")&amp;IF(K103="","",""&amp;CHAR(10)&amp;IFERROR(VLOOKUP($K103,【選択肢】!$Q$3:$U$90,2,)," ")&amp;IF(L103="","",""&amp;CHAR(10)&amp;IFERROR(VLOOKUP($L103,【選択肢】!$Q$3:$U$90,2,)," "))))))))</f>
        <v/>
      </c>
      <c r="N103" s="1310" t="str">
        <f>IF(G103="","",(IFERROR(VLOOKUP($G103,【選択肢】!$Q$3:$U$90,4,)," ")&amp;IF(H103="","",","&amp;IFERROR(VLOOKUP($H103,【選択肢】!$Q$3:$U$90,4,)," ")&amp;IF(I103="","",","&amp;IFERROR(VLOOKUP($I103,【選択肢】!$Q$3:$U$90,4,)," ")&amp;IF(J103="","",","&amp;IFERROR(VLOOKUP($J103,【選択肢】!$Q$3:$U$90,4,)," ")&amp;IF(K103="","",","&amp;IFERROR(VLOOKUP($K103,【選択肢】!$Q$3:$U$90,4,)," ")&amp;IF(L103="","",","&amp;IFERROR(VLOOKUP($L103,【選択肢】!$Q$3:$U$90,4,)," "))))))))</f>
        <v/>
      </c>
      <c r="O103" s="1310" t="str">
        <f>IF(G103="","",(IFERROR(VLOOKUP($G103,【選択肢】!$Q$3:$U$90,5,)," ")&amp;IF(H103="","",""&amp;CHAR(10)&amp;IFERROR(VLOOKUP($H103,【選択肢】!$Q$3:$U$90,5,)," ")&amp;IF(I103="","",""&amp;CHAR(10)&amp;IFERROR(VLOOKUP($I103,【選択肢】!$Q$3:$U$90,5,)," ")&amp;IF(J103="","",""&amp;CHAR(10)&amp;IFERROR(VLOOKUP($J103,【選択肢】!$Q$3:$U$90,5,)," ")&amp;IF(K103="","",""&amp;CHAR(10)&amp;IFERROR(VLOOKUP($K103,【選択肢】!$Q$3:$U$90,5,)," ")&amp;IF(L103="","",""&amp;CHAR(10)&amp;IFERROR(VLOOKUP($L103,【選択肢】!$Q$3:$U$90,5,)," "))))))))</f>
        <v/>
      </c>
      <c r="P103" s="1311"/>
      <c r="Q103" s="1119"/>
      <c r="R103" s="1119"/>
      <c r="S103" s="167"/>
      <c r="T103" s="167"/>
      <c r="U103" s="167"/>
      <c r="V103" s="167"/>
      <c r="W103" s="167"/>
    </row>
    <row r="104" spans="2:23">
      <c r="B104" s="1115"/>
      <c r="C104" s="1116"/>
      <c r="D104" s="1117"/>
      <c r="E104" s="1117"/>
      <c r="F104" s="482">
        <f t="shared" si="1"/>
        <v>0</v>
      </c>
      <c r="G104" s="1118"/>
      <c r="H104" s="1118"/>
      <c r="I104" s="1118"/>
      <c r="J104" s="1118"/>
      <c r="K104" s="1118"/>
      <c r="L104" s="1118"/>
      <c r="M104" s="1310" t="str">
        <f>IF(G104="","",(IFERROR(VLOOKUP($G104,【選択肢】!$Q$3:$U$90,2,)," ")&amp;IF(H104="","",""&amp;CHAR(10)&amp;IFERROR(VLOOKUP($H104,【選択肢】!$Q$3:$U$90,2,)," ")&amp;IF(I104="","",""&amp;CHAR(10)&amp;IFERROR(VLOOKUP($I104,【選択肢】!$Q$3:$U$90,2,)," ")&amp;IF(J104="","",""&amp;CHAR(10)&amp;IFERROR(VLOOKUP($J104,【選択肢】!$Q$3:$U$90,2,)," ")&amp;IF(K104="","",""&amp;CHAR(10)&amp;IFERROR(VLOOKUP($K104,【選択肢】!$Q$3:$U$90,2,)," ")&amp;IF(L104="","",""&amp;CHAR(10)&amp;IFERROR(VLOOKUP($L104,【選択肢】!$Q$3:$U$90,2,)," "))))))))</f>
        <v/>
      </c>
      <c r="N104" s="1310" t="str">
        <f>IF(G104="","",(IFERROR(VLOOKUP($G104,【選択肢】!$Q$3:$U$90,4,)," ")&amp;IF(H104="","",","&amp;IFERROR(VLOOKUP($H104,【選択肢】!$Q$3:$U$90,4,)," ")&amp;IF(I104="","",","&amp;IFERROR(VLOOKUP($I104,【選択肢】!$Q$3:$U$90,4,)," ")&amp;IF(J104="","",","&amp;IFERROR(VLOOKUP($J104,【選択肢】!$Q$3:$U$90,4,)," ")&amp;IF(K104="","",","&amp;IFERROR(VLOOKUP($K104,【選択肢】!$Q$3:$U$90,4,)," ")&amp;IF(L104="","",","&amp;IFERROR(VLOOKUP($L104,【選択肢】!$Q$3:$U$90,4,)," "))))))))</f>
        <v/>
      </c>
      <c r="O104" s="1310" t="str">
        <f>IF(G104="","",(IFERROR(VLOOKUP($G104,【選択肢】!$Q$3:$U$90,5,)," ")&amp;IF(H104="","",""&amp;CHAR(10)&amp;IFERROR(VLOOKUP($H104,【選択肢】!$Q$3:$U$90,5,)," ")&amp;IF(I104="","",""&amp;CHAR(10)&amp;IFERROR(VLOOKUP($I104,【選択肢】!$Q$3:$U$90,5,)," ")&amp;IF(J104="","",""&amp;CHAR(10)&amp;IFERROR(VLOOKUP($J104,【選択肢】!$Q$3:$U$90,5,)," ")&amp;IF(K104="","",""&amp;CHAR(10)&amp;IFERROR(VLOOKUP($K104,【選択肢】!$Q$3:$U$90,5,)," ")&amp;IF(L104="","",""&amp;CHAR(10)&amp;IFERROR(VLOOKUP($L104,【選択肢】!$Q$3:$U$90,5,)," "))))))))</f>
        <v/>
      </c>
      <c r="P104" s="1311"/>
      <c r="Q104" s="1119"/>
      <c r="R104" s="1119"/>
      <c r="S104" s="167"/>
      <c r="T104" s="167"/>
      <c r="U104" s="167"/>
      <c r="V104" s="167"/>
      <c r="W104" s="167"/>
    </row>
    <row r="105" spans="2:23">
      <c r="B105" s="1115"/>
      <c r="C105" s="1116"/>
      <c r="D105" s="1117"/>
      <c r="E105" s="1117"/>
      <c r="F105" s="482">
        <f t="shared" ref="F105:F168" si="2">SUM(D105+E105)</f>
        <v>0</v>
      </c>
      <c r="G105" s="1118"/>
      <c r="H105" s="1118"/>
      <c r="I105" s="1118"/>
      <c r="J105" s="1118"/>
      <c r="K105" s="1118"/>
      <c r="L105" s="1118"/>
      <c r="M105" s="1310" t="str">
        <f>IF(G105="","",(IFERROR(VLOOKUP($G105,【選択肢】!$Q$3:$U$90,2,)," ")&amp;IF(H105="","",""&amp;CHAR(10)&amp;IFERROR(VLOOKUP($H105,【選択肢】!$Q$3:$U$90,2,)," ")&amp;IF(I105="","",""&amp;CHAR(10)&amp;IFERROR(VLOOKUP($I105,【選択肢】!$Q$3:$U$90,2,)," ")&amp;IF(J105="","",""&amp;CHAR(10)&amp;IFERROR(VLOOKUP($J105,【選択肢】!$Q$3:$U$90,2,)," ")&amp;IF(K105="","",""&amp;CHAR(10)&amp;IFERROR(VLOOKUP($K105,【選択肢】!$Q$3:$U$90,2,)," ")&amp;IF(L105="","",""&amp;CHAR(10)&amp;IFERROR(VLOOKUP($L105,【選択肢】!$Q$3:$U$90,2,)," "))))))))</f>
        <v/>
      </c>
      <c r="N105" s="1310" t="str">
        <f>IF(G105="","",(IFERROR(VLOOKUP($G105,【選択肢】!$Q$3:$U$90,4,)," ")&amp;IF(H105="","",","&amp;IFERROR(VLOOKUP($H105,【選択肢】!$Q$3:$U$90,4,)," ")&amp;IF(I105="","",","&amp;IFERROR(VLOOKUP($I105,【選択肢】!$Q$3:$U$90,4,)," ")&amp;IF(J105="","",","&amp;IFERROR(VLOOKUP($J105,【選択肢】!$Q$3:$U$90,4,)," ")&amp;IF(K105="","",","&amp;IFERROR(VLOOKUP($K105,【選択肢】!$Q$3:$U$90,4,)," ")&amp;IF(L105="","",","&amp;IFERROR(VLOOKUP($L105,【選択肢】!$Q$3:$U$90,4,)," "))))))))</f>
        <v/>
      </c>
      <c r="O105" s="1310" t="str">
        <f>IF(G105="","",(IFERROR(VLOOKUP($G105,【選択肢】!$Q$3:$U$90,5,)," ")&amp;IF(H105="","",""&amp;CHAR(10)&amp;IFERROR(VLOOKUP($H105,【選択肢】!$Q$3:$U$90,5,)," ")&amp;IF(I105="","",""&amp;CHAR(10)&amp;IFERROR(VLOOKUP($I105,【選択肢】!$Q$3:$U$90,5,)," ")&amp;IF(J105="","",""&amp;CHAR(10)&amp;IFERROR(VLOOKUP($J105,【選択肢】!$Q$3:$U$90,5,)," ")&amp;IF(K105="","",""&amp;CHAR(10)&amp;IFERROR(VLOOKUP($K105,【選択肢】!$Q$3:$U$90,5,)," ")&amp;IF(L105="","",""&amp;CHAR(10)&amp;IFERROR(VLOOKUP($L105,【選択肢】!$Q$3:$U$90,5,)," "))))))))</f>
        <v/>
      </c>
      <c r="P105" s="1311"/>
      <c r="Q105" s="1119"/>
      <c r="R105" s="1119"/>
      <c r="S105" s="167"/>
      <c r="T105" s="167"/>
      <c r="U105" s="167"/>
      <c r="V105" s="167"/>
      <c r="W105" s="167"/>
    </row>
    <row r="106" spans="2:23">
      <c r="B106" s="1115"/>
      <c r="C106" s="1116"/>
      <c r="D106" s="1117"/>
      <c r="E106" s="1117"/>
      <c r="F106" s="482">
        <f t="shared" si="2"/>
        <v>0</v>
      </c>
      <c r="G106" s="1118"/>
      <c r="H106" s="1118"/>
      <c r="I106" s="1118"/>
      <c r="J106" s="1118"/>
      <c r="K106" s="1118"/>
      <c r="L106" s="1118"/>
      <c r="M106" s="1310" t="str">
        <f>IF(G106="","",(IFERROR(VLOOKUP($G106,【選択肢】!$Q$3:$U$90,2,)," ")&amp;IF(H106="","",""&amp;CHAR(10)&amp;IFERROR(VLOOKUP($H106,【選択肢】!$Q$3:$U$90,2,)," ")&amp;IF(I106="","",""&amp;CHAR(10)&amp;IFERROR(VLOOKUP($I106,【選択肢】!$Q$3:$U$90,2,)," ")&amp;IF(J106="","",""&amp;CHAR(10)&amp;IFERROR(VLOOKUP($J106,【選択肢】!$Q$3:$U$90,2,)," ")&amp;IF(K106="","",""&amp;CHAR(10)&amp;IFERROR(VLOOKUP($K106,【選択肢】!$Q$3:$U$90,2,)," ")&amp;IF(L106="","",""&amp;CHAR(10)&amp;IFERROR(VLOOKUP($L106,【選択肢】!$Q$3:$U$90,2,)," "))))))))</f>
        <v/>
      </c>
      <c r="N106" s="1310" t="str">
        <f>IF(G106="","",(IFERROR(VLOOKUP($G106,【選択肢】!$Q$3:$U$90,4,)," ")&amp;IF(H106="","",","&amp;IFERROR(VLOOKUP($H106,【選択肢】!$Q$3:$U$90,4,)," ")&amp;IF(I106="","",","&amp;IFERROR(VLOOKUP($I106,【選択肢】!$Q$3:$U$90,4,)," ")&amp;IF(J106="","",","&amp;IFERROR(VLOOKUP($J106,【選択肢】!$Q$3:$U$90,4,)," ")&amp;IF(K106="","",","&amp;IFERROR(VLOOKUP($K106,【選択肢】!$Q$3:$U$90,4,)," ")&amp;IF(L106="","",","&amp;IFERROR(VLOOKUP($L106,【選択肢】!$Q$3:$U$90,4,)," "))))))))</f>
        <v/>
      </c>
      <c r="O106" s="1310" t="str">
        <f>IF(G106="","",(IFERROR(VLOOKUP($G106,【選択肢】!$Q$3:$U$90,5,)," ")&amp;IF(H106="","",""&amp;CHAR(10)&amp;IFERROR(VLOOKUP($H106,【選択肢】!$Q$3:$U$90,5,)," ")&amp;IF(I106="","",""&amp;CHAR(10)&amp;IFERROR(VLOOKUP($I106,【選択肢】!$Q$3:$U$90,5,)," ")&amp;IF(J106="","",""&amp;CHAR(10)&amp;IFERROR(VLOOKUP($J106,【選択肢】!$Q$3:$U$90,5,)," ")&amp;IF(K106="","",""&amp;CHAR(10)&amp;IFERROR(VLOOKUP($K106,【選択肢】!$Q$3:$U$90,5,)," ")&amp;IF(L106="","",""&amp;CHAR(10)&amp;IFERROR(VLOOKUP($L106,【選択肢】!$Q$3:$U$90,5,)," "))))))))</f>
        <v/>
      </c>
      <c r="P106" s="1311"/>
      <c r="Q106" s="1119"/>
      <c r="R106" s="1119"/>
      <c r="S106" s="167"/>
      <c r="T106" s="167"/>
      <c r="U106" s="167"/>
      <c r="V106" s="167"/>
      <c r="W106" s="167"/>
    </row>
    <row r="107" spans="2:23">
      <c r="B107" s="1115"/>
      <c r="C107" s="1116"/>
      <c r="D107" s="1117"/>
      <c r="E107" s="1117"/>
      <c r="F107" s="482">
        <f t="shared" si="2"/>
        <v>0</v>
      </c>
      <c r="G107" s="1118"/>
      <c r="H107" s="1118"/>
      <c r="I107" s="1118"/>
      <c r="J107" s="1118"/>
      <c r="K107" s="1118"/>
      <c r="L107" s="1118"/>
      <c r="M107" s="1310" t="str">
        <f>IF(G107="","",(IFERROR(VLOOKUP($G107,【選択肢】!$Q$3:$U$90,2,)," ")&amp;IF(H107="","",""&amp;CHAR(10)&amp;IFERROR(VLOOKUP($H107,【選択肢】!$Q$3:$U$90,2,)," ")&amp;IF(I107="","",""&amp;CHAR(10)&amp;IFERROR(VLOOKUP($I107,【選択肢】!$Q$3:$U$90,2,)," ")&amp;IF(J107="","",""&amp;CHAR(10)&amp;IFERROR(VLOOKUP($J107,【選択肢】!$Q$3:$U$90,2,)," ")&amp;IF(K107="","",""&amp;CHAR(10)&amp;IFERROR(VLOOKUP($K107,【選択肢】!$Q$3:$U$90,2,)," ")&amp;IF(L107="","",""&amp;CHAR(10)&amp;IFERROR(VLOOKUP($L107,【選択肢】!$Q$3:$U$90,2,)," "))))))))</f>
        <v/>
      </c>
      <c r="N107" s="1310" t="str">
        <f>IF(G107="","",(IFERROR(VLOOKUP($G107,【選択肢】!$Q$3:$U$90,4,)," ")&amp;IF(H107="","",","&amp;IFERROR(VLOOKUP($H107,【選択肢】!$Q$3:$U$90,4,)," ")&amp;IF(I107="","",","&amp;IFERROR(VLOOKUP($I107,【選択肢】!$Q$3:$U$90,4,)," ")&amp;IF(J107="","",","&amp;IFERROR(VLOOKUP($J107,【選択肢】!$Q$3:$U$90,4,)," ")&amp;IF(K107="","",","&amp;IFERROR(VLOOKUP($K107,【選択肢】!$Q$3:$U$90,4,)," ")&amp;IF(L107="","",","&amp;IFERROR(VLOOKUP($L107,【選択肢】!$Q$3:$U$90,4,)," "))))))))</f>
        <v/>
      </c>
      <c r="O107" s="1310" t="str">
        <f>IF(G107="","",(IFERROR(VLOOKUP($G107,【選択肢】!$Q$3:$U$90,5,)," ")&amp;IF(H107="","",""&amp;CHAR(10)&amp;IFERROR(VLOOKUP($H107,【選択肢】!$Q$3:$U$90,5,)," ")&amp;IF(I107="","",""&amp;CHAR(10)&amp;IFERROR(VLOOKUP($I107,【選択肢】!$Q$3:$U$90,5,)," ")&amp;IF(J107="","",""&amp;CHAR(10)&amp;IFERROR(VLOOKUP($J107,【選択肢】!$Q$3:$U$90,5,)," ")&amp;IF(K107="","",""&amp;CHAR(10)&amp;IFERROR(VLOOKUP($K107,【選択肢】!$Q$3:$U$90,5,)," ")&amp;IF(L107="","",""&amp;CHAR(10)&amp;IFERROR(VLOOKUP($L107,【選択肢】!$Q$3:$U$90,5,)," "))))))))</f>
        <v/>
      </c>
      <c r="P107" s="1311"/>
      <c r="Q107" s="1119"/>
      <c r="R107" s="1119"/>
      <c r="S107" s="167"/>
      <c r="T107" s="167"/>
      <c r="U107" s="167"/>
      <c r="V107" s="167"/>
      <c r="W107" s="167"/>
    </row>
    <row r="108" spans="2:23">
      <c r="B108" s="1115"/>
      <c r="C108" s="1116"/>
      <c r="D108" s="1117"/>
      <c r="E108" s="1117"/>
      <c r="F108" s="482">
        <f t="shared" si="2"/>
        <v>0</v>
      </c>
      <c r="G108" s="1118"/>
      <c r="H108" s="1118"/>
      <c r="I108" s="1118"/>
      <c r="J108" s="1118"/>
      <c r="K108" s="1118"/>
      <c r="L108" s="1118"/>
      <c r="M108" s="1310" t="str">
        <f>IF(G108="","",(IFERROR(VLOOKUP($G108,【選択肢】!$Q$3:$U$90,2,)," ")&amp;IF(H108="","",""&amp;CHAR(10)&amp;IFERROR(VLOOKUP($H108,【選択肢】!$Q$3:$U$90,2,)," ")&amp;IF(I108="","",""&amp;CHAR(10)&amp;IFERROR(VLOOKUP($I108,【選択肢】!$Q$3:$U$90,2,)," ")&amp;IF(J108="","",""&amp;CHAR(10)&amp;IFERROR(VLOOKUP($J108,【選択肢】!$Q$3:$U$90,2,)," ")&amp;IF(K108="","",""&amp;CHAR(10)&amp;IFERROR(VLOOKUP($K108,【選択肢】!$Q$3:$U$90,2,)," ")&amp;IF(L108="","",""&amp;CHAR(10)&amp;IFERROR(VLOOKUP($L108,【選択肢】!$Q$3:$U$90,2,)," "))))))))</f>
        <v/>
      </c>
      <c r="N108" s="1310" t="str">
        <f>IF(G108="","",(IFERROR(VLOOKUP($G108,【選択肢】!$Q$3:$U$90,4,)," ")&amp;IF(H108="","",","&amp;IFERROR(VLOOKUP($H108,【選択肢】!$Q$3:$U$90,4,)," ")&amp;IF(I108="","",","&amp;IFERROR(VLOOKUP($I108,【選択肢】!$Q$3:$U$90,4,)," ")&amp;IF(J108="","",","&amp;IFERROR(VLOOKUP($J108,【選択肢】!$Q$3:$U$90,4,)," ")&amp;IF(K108="","",","&amp;IFERROR(VLOOKUP($K108,【選択肢】!$Q$3:$U$90,4,)," ")&amp;IF(L108="","",","&amp;IFERROR(VLOOKUP($L108,【選択肢】!$Q$3:$U$90,4,)," "))))))))</f>
        <v/>
      </c>
      <c r="O108" s="1310" t="str">
        <f>IF(G108="","",(IFERROR(VLOOKUP($G108,【選択肢】!$Q$3:$U$90,5,)," ")&amp;IF(H108="","",""&amp;CHAR(10)&amp;IFERROR(VLOOKUP($H108,【選択肢】!$Q$3:$U$90,5,)," ")&amp;IF(I108="","",""&amp;CHAR(10)&amp;IFERROR(VLOOKUP($I108,【選択肢】!$Q$3:$U$90,5,)," ")&amp;IF(J108="","",""&amp;CHAR(10)&amp;IFERROR(VLOOKUP($J108,【選択肢】!$Q$3:$U$90,5,)," ")&amp;IF(K108="","",""&amp;CHAR(10)&amp;IFERROR(VLOOKUP($K108,【選択肢】!$Q$3:$U$90,5,)," ")&amp;IF(L108="","",""&amp;CHAR(10)&amp;IFERROR(VLOOKUP($L108,【選択肢】!$Q$3:$U$90,5,)," "))))))))</f>
        <v/>
      </c>
      <c r="P108" s="1311"/>
      <c r="Q108" s="1119"/>
      <c r="R108" s="1119"/>
      <c r="S108" s="167"/>
      <c r="T108" s="167"/>
      <c r="U108" s="167"/>
      <c r="V108" s="167"/>
      <c r="W108" s="167"/>
    </row>
    <row r="109" spans="2:23">
      <c r="B109" s="1115"/>
      <c r="C109" s="1116"/>
      <c r="D109" s="1117"/>
      <c r="E109" s="1117"/>
      <c r="F109" s="482">
        <f t="shared" si="2"/>
        <v>0</v>
      </c>
      <c r="G109" s="1118"/>
      <c r="H109" s="1118"/>
      <c r="I109" s="1118"/>
      <c r="J109" s="1118"/>
      <c r="K109" s="1118"/>
      <c r="L109" s="1118"/>
      <c r="M109" s="1310" t="str">
        <f>IF(G109="","",(IFERROR(VLOOKUP($G109,【選択肢】!$Q$3:$U$90,2,)," ")&amp;IF(H109="","",""&amp;CHAR(10)&amp;IFERROR(VLOOKUP($H109,【選択肢】!$Q$3:$U$90,2,)," ")&amp;IF(I109="","",""&amp;CHAR(10)&amp;IFERROR(VLOOKUP($I109,【選択肢】!$Q$3:$U$90,2,)," ")&amp;IF(J109="","",""&amp;CHAR(10)&amp;IFERROR(VLOOKUP($J109,【選択肢】!$Q$3:$U$90,2,)," ")&amp;IF(K109="","",""&amp;CHAR(10)&amp;IFERROR(VLOOKUP($K109,【選択肢】!$Q$3:$U$90,2,)," ")&amp;IF(L109="","",""&amp;CHAR(10)&amp;IFERROR(VLOOKUP($L109,【選択肢】!$Q$3:$U$90,2,)," "))))))))</f>
        <v/>
      </c>
      <c r="N109" s="1310" t="str">
        <f>IF(G109="","",(IFERROR(VLOOKUP($G109,【選択肢】!$Q$3:$U$90,4,)," ")&amp;IF(H109="","",","&amp;IFERROR(VLOOKUP($H109,【選択肢】!$Q$3:$U$90,4,)," ")&amp;IF(I109="","",","&amp;IFERROR(VLOOKUP($I109,【選択肢】!$Q$3:$U$90,4,)," ")&amp;IF(J109="","",","&amp;IFERROR(VLOOKUP($J109,【選択肢】!$Q$3:$U$90,4,)," ")&amp;IF(K109="","",","&amp;IFERROR(VLOOKUP($K109,【選択肢】!$Q$3:$U$90,4,)," ")&amp;IF(L109="","",","&amp;IFERROR(VLOOKUP($L109,【選択肢】!$Q$3:$U$90,4,)," "))))))))</f>
        <v/>
      </c>
      <c r="O109" s="1310" t="str">
        <f>IF(G109="","",(IFERROR(VLOOKUP($G109,【選択肢】!$Q$3:$U$90,5,)," ")&amp;IF(H109="","",""&amp;CHAR(10)&amp;IFERROR(VLOOKUP($H109,【選択肢】!$Q$3:$U$90,5,)," ")&amp;IF(I109="","",""&amp;CHAR(10)&amp;IFERROR(VLOOKUP($I109,【選択肢】!$Q$3:$U$90,5,)," ")&amp;IF(J109="","",""&amp;CHAR(10)&amp;IFERROR(VLOOKUP($J109,【選択肢】!$Q$3:$U$90,5,)," ")&amp;IF(K109="","",""&amp;CHAR(10)&amp;IFERROR(VLOOKUP($K109,【選択肢】!$Q$3:$U$90,5,)," ")&amp;IF(L109="","",""&amp;CHAR(10)&amp;IFERROR(VLOOKUP($L109,【選択肢】!$Q$3:$U$90,5,)," "))))))))</f>
        <v/>
      </c>
      <c r="P109" s="1311"/>
      <c r="Q109" s="1119"/>
      <c r="R109" s="1119"/>
      <c r="S109" s="167"/>
      <c r="T109" s="167"/>
      <c r="U109" s="167"/>
      <c r="V109" s="167"/>
      <c r="W109" s="167"/>
    </row>
    <row r="110" spans="2:23">
      <c r="B110" s="1115"/>
      <c r="C110" s="1116"/>
      <c r="D110" s="1117"/>
      <c r="E110" s="1117"/>
      <c r="F110" s="482">
        <f t="shared" si="2"/>
        <v>0</v>
      </c>
      <c r="G110" s="1118"/>
      <c r="H110" s="1118"/>
      <c r="I110" s="1118"/>
      <c r="J110" s="1118"/>
      <c r="K110" s="1118"/>
      <c r="L110" s="1118"/>
      <c r="M110" s="1310" t="str">
        <f>IF(G110="","",(IFERROR(VLOOKUP($G110,【選択肢】!$Q$3:$U$90,2,)," ")&amp;IF(H110="","",""&amp;CHAR(10)&amp;IFERROR(VLOOKUP($H110,【選択肢】!$Q$3:$U$90,2,)," ")&amp;IF(I110="","",""&amp;CHAR(10)&amp;IFERROR(VLOOKUP($I110,【選択肢】!$Q$3:$U$90,2,)," ")&amp;IF(J110="","",""&amp;CHAR(10)&amp;IFERROR(VLOOKUP($J110,【選択肢】!$Q$3:$U$90,2,)," ")&amp;IF(K110="","",""&amp;CHAR(10)&amp;IFERROR(VLOOKUP($K110,【選択肢】!$Q$3:$U$90,2,)," ")&amp;IF(L110="","",""&amp;CHAR(10)&amp;IFERROR(VLOOKUP($L110,【選択肢】!$Q$3:$U$90,2,)," "))))))))</f>
        <v/>
      </c>
      <c r="N110" s="1310" t="str">
        <f>IF(G110="","",(IFERROR(VLOOKUP($G110,【選択肢】!$Q$3:$U$90,4,)," ")&amp;IF(H110="","",","&amp;IFERROR(VLOOKUP($H110,【選択肢】!$Q$3:$U$90,4,)," ")&amp;IF(I110="","",","&amp;IFERROR(VLOOKUP($I110,【選択肢】!$Q$3:$U$90,4,)," ")&amp;IF(J110="","",","&amp;IFERROR(VLOOKUP($J110,【選択肢】!$Q$3:$U$90,4,)," ")&amp;IF(K110="","",","&amp;IFERROR(VLOOKUP($K110,【選択肢】!$Q$3:$U$90,4,)," ")&amp;IF(L110="","",","&amp;IFERROR(VLOOKUP($L110,【選択肢】!$Q$3:$U$90,4,)," "))))))))</f>
        <v/>
      </c>
      <c r="O110" s="1310" t="str">
        <f>IF(G110="","",(IFERROR(VLOOKUP($G110,【選択肢】!$Q$3:$U$90,5,)," ")&amp;IF(H110="","",""&amp;CHAR(10)&amp;IFERROR(VLOOKUP($H110,【選択肢】!$Q$3:$U$90,5,)," ")&amp;IF(I110="","",""&amp;CHAR(10)&amp;IFERROR(VLOOKUP($I110,【選択肢】!$Q$3:$U$90,5,)," ")&amp;IF(J110="","",""&amp;CHAR(10)&amp;IFERROR(VLOOKUP($J110,【選択肢】!$Q$3:$U$90,5,)," ")&amp;IF(K110="","",""&amp;CHAR(10)&amp;IFERROR(VLOOKUP($K110,【選択肢】!$Q$3:$U$90,5,)," ")&amp;IF(L110="","",""&amp;CHAR(10)&amp;IFERROR(VLOOKUP($L110,【選択肢】!$Q$3:$U$90,5,)," "))))))))</f>
        <v/>
      </c>
      <c r="P110" s="1311"/>
      <c r="Q110" s="1119"/>
      <c r="R110" s="1119"/>
      <c r="S110" s="167"/>
      <c r="T110" s="167"/>
      <c r="U110" s="167"/>
      <c r="V110" s="167"/>
      <c r="W110" s="167"/>
    </row>
    <row r="111" spans="2:23">
      <c r="B111" s="1115"/>
      <c r="C111" s="1116"/>
      <c r="D111" s="1117"/>
      <c r="E111" s="1117"/>
      <c r="F111" s="482">
        <f t="shared" si="2"/>
        <v>0</v>
      </c>
      <c r="G111" s="1118"/>
      <c r="H111" s="1118"/>
      <c r="I111" s="1118"/>
      <c r="J111" s="1118"/>
      <c r="K111" s="1118"/>
      <c r="L111" s="1118"/>
      <c r="M111" s="1310" t="str">
        <f>IF(G111="","",(IFERROR(VLOOKUP($G111,【選択肢】!$Q$3:$U$90,2,)," ")&amp;IF(H111="","",""&amp;CHAR(10)&amp;IFERROR(VLOOKUP($H111,【選択肢】!$Q$3:$U$90,2,)," ")&amp;IF(I111="","",""&amp;CHAR(10)&amp;IFERROR(VLOOKUP($I111,【選択肢】!$Q$3:$U$90,2,)," ")&amp;IF(J111="","",""&amp;CHAR(10)&amp;IFERROR(VLOOKUP($J111,【選択肢】!$Q$3:$U$90,2,)," ")&amp;IF(K111="","",""&amp;CHAR(10)&amp;IFERROR(VLOOKUP($K111,【選択肢】!$Q$3:$U$90,2,)," ")&amp;IF(L111="","",""&amp;CHAR(10)&amp;IFERROR(VLOOKUP($L111,【選択肢】!$Q$3:$U$90,2,)," "))))))))</f>
        <v/>
      </c>
      <c r="N111" s="1310" t="str">
        <f>IF(G111="","",(IFERROR(VLOOKUP($G111,【選択肢】!$Q$3:$U$90,4,)," ")&amp;IF(H111="","",","&amp;IFERROR(VLOOKUP($H111,【選択肢】!$Q$3:$U$90,4,)," ")&amp;IF(I111="","",","&amp;IFERROR(VLOOKUP($I111,【選択肢】!$Q$3:$U$90,4,)," ")&amp;IF(J111="","",","&amp;IFERROR(VLOOKUP($J111,【選択肢】!$Q$3:$U$90,4,)," ")&amp;IF(K111="","",","&amp;IFERROR(VLOOKUP($K111,【選択肢】!$Q$3:$U$90,4,)," ")&amp;IF(L111="","",","&amp;IFERROR(VLOOKUP($L111,【選択肢】!$Q$3:$U$90,4,)," "))))))))</f>
        <v/>
      </c>
      <c r="O111" s="1310" t="str">
        <f>IF(G111="","",(IFERROR(VLOOKUP($G111,【選択肢】!$Q$3:$U$90,5,)," ")&amp;IF(H111="","",""&amp;CHAR(10)&amp;IFERROR(VLOOKUP($H111,【選択肢】!$Q$3:$U$90,5,)," ")&amp;IF(I111="","",""&amp;CHAR(10)&amp;IFERROR(VLOOKUP($I111,【選択肢】!$Q$3:$U$90,5,)," ")&amp;IF(J111="","",""&amp;CHAR(10)&amp;IFERROR(VLOOKUP($J111,【選択肢】!$Q$3:$U$90,5,)," ")&amp;IF(K111="","",""&amp;CHAR(10)&amp;IFERROR(VLOOKUP($K111,【選択肢】!$Q$3:$U$90,5,)," ")&amp;IF(L111="","",""&amp;CHAR(10)&amp;IFERROR(VLOOKUP($L111,【選択肢】!$Q$3:$U$90,5,)," "))))))))</f>
        <v/>
      </c>
      <c r="P111" s="1311"/>
      <c r="Q111" s="1119"/>
      <c r="R111" s="1119"/>
      <c r="S111" s="167"/>
      <c r="T111" s="167"/>
      <c r="U111" s="167"/>
      <c r="V111" s="167"/>
      <c r="W111" s="167"/>
    </row>
    <row r="112" spans="2:23">
      <c r="B112" s="1115"/>
      <c r="C112" s="1116"/>
      <c r="D112" s="1117"/>
      <c r="E112" s="1117"/>
      <c r="F112" s="482">
        <f t="shared" si="2"/>
        <v>0</v>
      </c>
      <c r="G112" s="1118"/>
      <c r="H112" s="1118"/>
      <c r="I112" s="1118"/>
      <c r="J112" s="1118"/>
      <c r="K112" s="1118"/>
      <c r="L112" s="1118"/>
      <c r="M112" s="1310" t="str">
        <f>IF(G112="","",(IFERROR(VLOOKUP($G112,【選択肢】!$Q$3:$U$90,2,)," ")&amp;IF(H112="","",""&amp;CHAR(10)&amp;IFERROR(VLOOKUP($H112,【選択肢】!$Q$3:$U$90,2,)," ")&amp;IF(I112="","",""&amp;CHAR(10)&amp;IFERROR(VLOOKUP($I112,【選択肢】!$Q$3:$U$90,2,)," ")&amp;IF(J112="","",""&amp;CHAR(10)&amp;IFERROR(VLOOKUP($J112,【選択肢】!$Q$3:$U$90,2,)," ")&amp;IF(K112="","",""&amp;CHAR(10)&amp;IFERROR(VLOOKUP($K112,【選択肢】!$Q$3:$U$90,2,)," ")&amp;IF(L112="","",""&amp;CHAR(10)&amp;IFERROR(VLOOKUP($L112,【選択肢】!$Q$3:$U$90,2,)," "))))))))</f>
        <v/>
      </c>
      <c r="N112" s="1310" t="str">
        <f>IF(G112="","",(IFERROR(VLOOKUP($G112,【選択肢】!$Q$3:$U$90,4,)," ")&amp;IF(H112="","",","&amp;IFERROR(VLOOKUP($H112,【選択肢】!$Q$3:$U$90,4,)," ")&amp;IF(I112="","",","&amp;IFERROR(VLOOKUP($I112,【選択肢】!$Q$3:$U$90,4,)," ")&amp;IF(J112="","",","&amp;IFERROR(VLOOKUP($J112,【選択肢】!$Q$3:$U$90,4,)," ")&amp;IF(K112="","",","&amp;IFERROR(VLOOKUP($K112,【選択肢】!$Q$3:$U$90,4,)," ")&amp;IF(L112="","",","&amp;IFERROR(VLOOKUP($L112,【選択肢】!$Q$3:$U$90,4,)," "))))))))</f>
        <v/>
      </c>
      <c r="O112" s="1310" t="str">
        <f>IF(G112="","",(IFERROR(VLOOKUP($G112,【選択肢】!$Q$3:$U$90,5,)," ")&amp;IF(H112="","",""&amp;CHAR(10)&amp;IFERROR(VLOOKUP($H112,【選択肢】!$Q$3:$U$90,5,)," ")&amp;IF(I112="","",""&amp;CHAR(10)&amp;IFERROR(VLOOKUP($I112,【選択肢】!$Q$3:$U$90,5,)," ")&amp;IF(J112="","",""&amp;CHAR(10)&amp;IFERROR(VLOOKUP($J112,【選択肢】!$Q$3:$U$90,5,)," ")&amp;IF(K112="","",""&amp;CHAR(10)&amp;IFERROR(VLOOKUP($K112,【選択肢】!$Q$3:$U$90,5,)," ")&amp;IF(L112="","",""&amp;CHAR(10)&amp;IFERROR(VLOOKUP($L112,【選択肢】!$Q$3:$U$90,5,)," "))))))))</f>
        <v/>
      </c>
      <c r="P112" s="1311"/>
      <c r="Q112" s="1119"/>
      <c r="R112" s="1119"/>
      <c r="S112" s="167"/>
      <c r="T112" s="167"/>
      <c r="U112" s="167"/>
      <c r="V112" s="167"/>
      <c r="W112" s="167"/>
    </row>
    <row r="113" spans="2:23">
      <c r="B113" s="1115"/>
      <c r="C113" s="1116"/>
      <c r="D113" s="1117"/>
      <c r="E113" s="1117"/>
      <c r="F113" s="482">
        <f t="shared" si="2"/>
        <v>0</v>
      </c>
      <c r="G113" s="1118"/>
      <c r="H113" s="1118"/>
      <c r="I113" s="1118"/>
      <c r="J113" s="1118"/>
      <c r="K113" s="1118"/>
      <c r="L113" s="1118"/>
      <c r="M113" s="1310" t="str">
        <f>IF(G113="","",(IFERROR(VLOOKUP($G113,【選択肢】!$Q$3:$U$90,2,)," ")&amp;IF(H113="","",""&amp;CHAR(10)&amp;IFERROR(VLOOKUP($H113,【選択肢】!$Q$3:$U$90,2,)," ")&amp;IF(I113="","",""&amp;CHAR(10)&amp;IFERROR(VLOOKUP($I113,【選択肢】!$Q$3:$U$90,2,)," ")&amp;IF(J113="","",""&amp;CHAR(10)&amp;IFERROR(VLOOKUP($J113,【選択肢】!$Q$3:$U$90,2,)," ")&amp;IF(K113="","",""&amp;CHAR(10)&amp;IFERROR(VLOOKUP($K113,【選択肢】!$Q$3:$U$90,2,)," ")&amp;IF(L113="","",""&amp;CHAR(10)&amp;IFERROR(VLOOKUP($L113,【選択肢】!$Q$3:$U$90,2,)," "))))))))</f>
        <v/>
      </c>
      <c r="N113" s="1310" t="str">
        <f>IF(G113="","",(IFERROR(VLOOKUP($G113,【選択肢】!$Q$3:$U$90,4,)," ")&amp;IF(H113="","",","&amp;IFERROR(VLOOKUP($H113,【選択肢】!$Q$3:$U$90,4,)," ")&amp;IF(I113="","",","&amp;IFERROR(VLOOKUP($I113,【選択肢】!$Q$3:$U$90,4,)," ")&amp;IF(J113="","",","&amp;IFERROR(VLOOKUP($J113,【選択肢】!$Q$3:$U$90,4,)," ")&amp;IF(K113="","",","&amp;IFERROR(VLOOKUP($K113,【選択肢】!$Q$3:$U$90,4,)," ")&amp;IF(L113="","",","&amp;IFERROR(VLOOKUP($L113,【選択肢】!$Q$3:$U$90,4,)," "))))))))</f>
        <v/>
      </c>
      <c r="O113" s="1310" t="str">
        <f>IF(G113="","",(IFERROR(VLOOKUP($G113,【選択肢】!$Q$3:$U$90,5,)," ")&amp;IF(H113="","",""&amp;CHAR(10)&amp;IFERROR(VLOOKUP($H113,【選択肢】!$Q$3:$U$90,5,)," ")&amp;IF(I113="","",""&amp;CHAR(10)&amp;IFERROR(VLOOKUP($I113,【選択肢】!$Q$3:$U$90,5,)," ")&amp;IF(J113="","",""&amp;CHAR(10)&amp;IFERROR(VLOOKUP($J113,【選択肢】!$Q$3:$U$90,5,)," ")&amp;IF(K113="","",""&amp;CHAR(10)&amp;IFERROR(VLOOKUP($K113,【選択肢】!$Q$3:$U$90,5,)," ")&amp;IF(L113="","",""&amp;CHAR(10)&amp;IFERROR(VLOOKUP($L113,【選択肢】!$Q$3:$U$90,5,)," "))))))))</f>
        <v/>
      </c>
      <c r="P113" s="1311"/>
      <c r="Q113" s="1119"/>
      <c r="R113" s="1119"/>
      <c r="S113" s="167"/>
      <c r="T113" s="167"/>
      <c r="U113" s="167"/>
      <c r="V113" s="167"/>
      <c r="W113" s="167"/>
    </row>
    <row r="114" spans="2:23">
      <c r="B114" s="1115"/>
      <c r="C114" s="1116"/>
      <c r="D114" s="1117"/>
      <c r="E114" s="1117"/>
      <c r="F114" s="482">
        <f t="shared" si="2"/>
        <v>0</v>
      </c>
      <c r="G114" s="1118"/>
      <c r="H114" s="1118"/>
      <c r="I114" s="1118"/>
      <c r="J114" s="1118"/>
      <c r="K114" s="1118"/>
      <c r="L114" s="1118"/>
      <c r="M114" s="1310" t="str">
        <f>IF(G114="","",(IFERROR(VLOOKUP($G114,【選択肢】!$Q$3:$U$90,2,)," ")&amp;IF(H114="","",""&amp;CHAR(10)&amp;IFERROR(VLOOKUP($H114,【選択肢】!$Q$3:$U$90,2,)," ")&amp;IF(I114="","",""&amp;CHAR(10)&amp;IFERROR(VLOOKUP($I114,【選択肢】!$Q$3:$U$90,2,)," ")&amp;IF(J114="","",""&amp;CHAR(10)&amp;IFERROR(VLOOKUP($J114,【選択肢】!$Q$3:$U$90,2,)," ")&amp;IF(K114="","",""&amp;CHAR(10)&amp;IFERROR(VLOOKUP($K114,【選択肢】!$Q$3:$U$90,2,)," ")&amp;IF(L114="","",""&amp;CHAR(10)&amp;IFERROR(VLOOKUP($L114,【選択肢】!$Q$3:$U$90,2,)," "))))))))</f>
        <v/>
      </c>
      <c r="N114" s="1310" t="str">
        <f>IF(G114="","",(IFERROR(VLOOKUP($G114,【選択肢】!$Q$3:$U$90,4,)," ")&amp;IF(H114="","",","&amp;IFERROR(VLOOKUP($H114,【選択肢】!$Q$3:$U$90,4,)," ")&amp;IF(I114="","",","&amp;IFERROR(VLOOKUP($I114,【選択肢】!$Q$3:$U$90,4,)," ")&amp;IF(J114="","",","&amp;IFERROR(VLOOKUP($J114,【選択肢】!$Q$3:$U$90,4,)," ")&amp;IF(K114="","",","&amp;IFERROR(VLOOKUP($K114,【選択肢】!$Q$3:$U$90,4,)," ")&amp;IF(L114="","",","&amp;IFERROR(VLOOKUP($L114,【選択肢】!$Q$3:$U$90,4,)," "))))))))</f>
        <v/>
      </c>
      <c r="O114" s="1310" t="str">
        <f>IF(G114="","",(IFERROR(VLOOKUP($G114,【選択肢】!$Q$3:$U$90,5,)," ")&amp;IF(H114="","",""&amp;CHAR(10)&amp;IFERROR(VLOOKUP($H114,【選択肢】!$Q$3:$U$90,5,)," ")&amp;IF(I114="","",""&amp;CHAR(10)&amp;IFERROR(VLOOKUP($I114,【選択肢】!$Q$3:$U$90,5,)," ")&amp;IF(J114="","",""&amp;CHAR(10)&amp;IFERROR(VLOOKUP($J114,【選択肢】!$Q$3:$U$90,5,)," ")&amp;IF(K114="","",""&amp;CHAR(10)&amp;IFERROR(VLOOKUP($K114,【選択肢】!$Q$3:$U$90,5,)," ")&amp;IF(L114="","",""&amp;CHAR(10)&amp;IFERROR(VLOOKUP($L114,【選択肢】!$Q$3:$U$90,5,)," "))))))))</f>
        <v/>
      </c>
      <c r="P114" s="1311"/>
      <c r="Q114" s="1119"/>
      <c r="R114" s="1119"/>
      <c r="S114" s="167"/>
      <c r="T114" s="167"/>
      <c r="U114" s="167"/>
      <c r="V114" s="167"/>
      <c r="W114" s="167"/>
    </row>
    <row r="115" spans="2:23">
      <c r="B115" s="1115"/>
      <c r="C115" s="1116"/>
      <c r="D115" s="1117"/>
      <c r="E115" s="1117"/>
      <c r="F115" s="482">
        <f t="shared" si="2"/>
        <v>0</v>
      </c>
      <c r="G115" s="1118"/>
      <c r="H115" s="1118"/>
      <c r="I115" s="1118"/>
      <c r="J115" s="1118"/>
      <c r="K115" s="1118"/>
      <c r="L115" s="1118"/>
      <c r="M115" s="1310" t="str">
        <f>IF(G115="","",(IFERROR(VLOOKUP($G115,【選択肢】!$Q$3:$U$90,2,)," ")&amp;IF(H115="","",""&amp;CHAR(10)&amp;IFERROR(VLOOKUP($H115,【選択肢】!$Q$3:$U$90,2,)," ")&amp;IF(I115="","",""&amp;CHAR(10)&amp;IFERROR(VLOOKUP($I115,【選択肢】!$Q$3:$U$90,2,)," ")&amp;IF(J115="","",""&amp;CHAR(10)&amp;IFERROR(VLOOKUP($J115,【選択肢】!$Q$3:$U$90,2,)," ")&amp;IF(K115="","",""&amp;CHAR(10)&amp;IFERROR(VLOOKUP($K115,【選択肢】!$Q$3:$U$90,2,)," ")&amp;IF(L115="","",""&amp;CHAR(10)&amp;IFERROR(VLOOKUP($L115,【選択肢】!$Q$3:$U$90,2,)," "))))))))</f>
        <v/>
      </c>
      <c r="N115" s="1310" t="str">
        <f>IF(G115="","",(IFERROR(VLOOKUP($G115,【選択肢】!$Q$3:$U$90,4,)," ")&amp;IF(H115="","",","&amp;IFERROR(VLOOKUP($H115,【選択肢】!$Q$3:$U$90,4,)," ")&amp;IF(I115="","",","&amp;IFERROR(VLOOKUP($I115,【選択肢】!$Q$3:$U$90,4,)," ")&amp;IF(J115="","",","&amp;IFERROR(VLOOKUP($J115,【選択肢】!$Q$3:$U$90,4,)," ")&amp;IF(K115="","",","&amp;IFERROR(VLOOKUP($K115,【選択肢】!$Q$3:$U$90,4,)," ")&amp;IF(L115="","",","&amp;IFERROR(VLOOKUP($L115,【選択肢】!$Q$3:$U$90,4,)," "))))))))</f>
        <v/>
      </c>
      <c r="O115" s="1310" t="str">
        <f>IF(G115="","",(IFERROR(VLOOKUP($G115,【選択肢】!$Q$3:$U$90,5,)," ")&amp;IF(H115="","",""&amp;CHAR(10)&amp;IFERROR(VLOOKUP($H115,【選択肢】!$Q$3:$U$90,5,)," ")&amp;IF(I115="","",""&amp;CHAR(10)&amp;IFERROR(VLOOKUP($I115,【選択肢】!$Q$3:$U$90,5,)," ")&amp;IF(J115="","",""&amp;CHAR(10)&amp;IFERROR(VLOOKUP($J115,【選択肢】!$Q$3:$U$90,5,)," ")&amp;IF(K115="","",""&amp;CHAR(10)&amp;IFERROR(VLOOKUP($K115,【選択肢】!$Q$3:$U$90,5,)," ")&amp;IF(L115="","",""&amp;CHAR(10)&amp;IFERROR(VLOOKUP($L115,【選択肢】!$Q$3:$U$90,5,)," "))))))))</f>
        <v/>
      </c>
      <c r="P115" s="1311"/>
      <c r="Q115" s="1119"/>
      <c r="R115" s="1119"/>
      <c r="S115" s="167"/>
      <c r="T115" s="167"/>
      <c r="U115" s="167"/>
      <c r="V115" s="167"/>
      <c r="W115" s="167"/>
    </row>
    <row r="116" spans="2:23">
      <c r="B116" s="1115"/>
      <c r="C116" s="1116"/>
      <c r="D116" s="1117"/>
      <c r="E116" s="1117"/>
      <c r="F116" s="482">
        <f t="shared" si="2"/>
        <v>0</v>
      </c>
      <c r="G116" s="1118"/>
      <c r="H116" s="1118"/>
      <c r="I116" s="1118"/>
      <c r="J116" s="1118"/>
      <c r="K116" s="1118"/>
      <c r="L116" s="1118"/>
      <c r="M116" s="1310" t="str">
        <f>IF(G116="","",(IFERROR(VLOOKUP($G116,【選択肢】!$Q$3:$U$90,2,)," ")&amp;IF(H116="","",""&amp;CHAR(10)&amp;IFERROR(VLOOKUP($H116,【選択肢】!$Q$3:$U$90,2,)," ")&amp;IF(I116="","",""&amp;CHAR(10)&amp;IFERROR(VLOOKUP($I116,【選択肢】!$Q$3:$U$90,2,)," ")&amp;IF(J116="","",""&amp;CHAR(10)&amp;IFERROR(VLOOKUP($J116,【選択肢】!$Q$3:$U$90,2,)," ")&amp;IF(K116="","",""&amp;CHAR(10)&amp;IFERROR(VLOOKUP($K116,【選択肢】!$Q$3:$U$90,2,)," ")&amp;IF(L116="","",""&amp;CHAR(10)&amp;IFERROR(VLOOKUP($L116,【選択肢】!$Q$3:$U$90,2,)," "))))))))</f>
        <v/>
      </c>
      <c r="N116" s="1310" t="str">
        <f>IF(G116="","",(IFERROR(VLOOKUP($G116,【選択肢】!$Q$3:$U$90,4,)," ")&amp;IF(H116="","",","&amp;IFERROR(VLOOKUP($H116,【選択肢】!$Q$3:$U$90,4,)," ")&amp;IF(I116="","",","&amp;IFERROR(VLOOKUP($I116,【選択肢】!$Q$3:$U$90,4,)," ")&amp;IF(J116="","",","&amp;IFERROR(VLOOKUP($J116,【選択肢】!$Q$3:$U$90,4,)," ")&amp;IF(K116="","",","&amp;IFERROR(VLOOKUP($K116,【選択肢】!$Q$3:$U$90,4,)," ")&amp;IF(L116="","",","&amp;IFERROR(VLOOKUP($L116,【選択肢】!$Q$3:$U$90,4,)," "))))))))</f>
        <v/>
      </c>
      <c r="O116" s="1310" t="str">
        <f>IF(G116="","",(IFERROR(VLOOKUP($G116,【選択肢】!$Q$3:$U$90,5,)," ")&amp;IF(H116="","",""&amp;CHAR(10)&amp;IFERROR(VLOOKUP($H116,【選択肢】!$Q$3:$U$90,5,)," ")&amp;IF(I116="","",""&amp;CHAR(10)&amp;IFERROR(VLOOKUP($I116,【選択肢】!$Q$3:$U$90,5,)," ")&amp;IF(J116="","",""&amp;CHAR(10)&amp;IFERROR(VLOOKUP($J116,【選択肢】!$Q$3:$U$90,5,)," ")&amp;IF(K116="","",""&amp;CHAR(10)&amp;IFERROR(VLOOKUP($K116,【選択肢】!$Q$3:$U$90,5,)," ")&amp;IF(L116="","",""&amp;CHAR(10)&amp;IFERROR(VLOOKUP($L116,【選択肢】!$Q$3:$U$90,5,)," "))))))))</f>
        <v/>
      </c>
      <c r="P116" s="1311"/>
      <c r="Q116" s="1119"/>
      <c r="R116" s="1119"/>
      <c r="S116" s="167"/>
      <c r="T116" s="167"/>
      <c r="U116" s="167"/>
      <c r="V116" s="167"/>
      <c r="W116" s="167"/>
    </row>
    <row r="117" spans="2:23">
      <c r="B117" s="1115"/>
      <c r="C117" s="1116"/>
      <c r="D117" s="1117"/>
      <c r="E117" s="1117"/>
      <c r="F117" s="482">
        <f t="shared" si="2"/>
        <v>0</v>
      </c>
      <c r="G117" s="1118"/>
      <c r="H117" s="1118"/>
      <c r="I117" s="1118"/>
      <c r="J117" s="1118"/>
      <c r="K117" s="1118"/>
      <c r="L117" s="1118"/>
      <c r="M117" s="1310" t="str">
        <f>IF(G117="","",(IFERROR(VLOOKUP($G117,【選択肢】!$Q$3:$U$90,2,)," ")&amp;IF(H117="","",""&amp;CHAR(10)&amp;IFERROR(VLOOKUP($H117,【選択肢】!$Q$3:$U$90,2,)," ")&amp;IF(I117="","",""&amp;CHAR(10)&amp;IFERROR(VLOOKUP($I117,【選択肢】!$Q$3:$U$90,2,)," ")&amp;IF(J117="","",""&amp;CHAR(10)&amp;IFERROR(VLOOKUP($J117,【選択肢】!$Q$3:$U$90,2,)," ")&amp;IF(K117="","",""&amp;CHAR(10)&amp;IFERROR(VLOOKUP($K117,【選択肢】!$Q$3:$U$90,2,)," ")&amp;IF(L117="","",""&amp;CHAR(10)&amp;IFERROR(VLOOKUP($L117,【選択肢】!$Q$3:$U$90,2,)," "))))))))</f>
        <v/>
      </c>
      <c r="N117" s="1310" t="str">
        <f>IF(G117="","",(IFERROR(VLOOKUP($G117,【選択肢】!$Q$3:$U$90,4,)," ")&amp;IF(H117="","",","&amp;IFERROR(VLOOKUP($H117,【選択肢】!$Q$3:$U$90,4,)," ")&amp;IF(I117="","",","&amp;IFERROR(VLOOKUP($I117,【選択肢】!$Q$3:$U$90,4,)," ")&amp;IF(J117="","",","&amp;IFERROR(VLOOKUP($J117,【選択肢】!$Q$3:$U$90,4,)," ")&amp;IF(K117="","",","&amp;IFERROR(VLOOKUP($K117,【選択肢】!$Q$3:$U$90,4,)," ")&amp;IF(L117="","",","&amp;IFERROR(VLOOKUP($L117,【選択肢】!$Q$3:$U$90,4,)," "))))))))</f>
        <v/>
      </c>
      <c r="O117" s="1310" t="str">
        <f>IF(G117="","",(IFERROR(VLOOKUP($G117,【選択肢】!$Q$3:$U$90,5,)," ")&amp;IF(H117="","",""&amp;CHAR(10)&amp;IFERROR(VLOOKUP($H117,【選択肢】!$Q$3:$U$90,5,)," ")&amp;IF(I117="","",""&amp;CHAR(10)&amp;IFERROR(VLOOKUP($I117,【選択肢】!$Q$3:$U$90,5,)," ")&amp;IF(J117="","",""&amp;CHAR(10)&amp;IFERROR(VLOOKUP($J117,【選択肢】!$Q$3:$U$90,5,)," ")&amp;IF(K117="","",""&amp;CHAR(10)&amp;IFERROR(VLOOKUP($K117,【選択肢】!$Q$3:$U$90,5,)," ")&amp;IF(L117="","",""&amp;CHAR(10)&amp;IFERROR(VLOOKUP($L117,【選択肢】!$Q$3:$U$90,5,)," "))))))))</f>
        <v/>
      </c>
      <c r="P117" s="1311"/>
      <c r="Q117" s="1119"/>
      <c r="R117" s="1119"/>
      <c r="S117" s="167"/>
      <c r="T117" s="167"/>
      <c r="U117" s="167"/>
      <c r="V117" s="167"/>
      <c r="W117" s="167"/>
    </row>
    <row r="118" spans="2:23">
      <c r="B118" s="1115"/>
      <c r="C118" s="1116"/>
      <c r="D118" s="1117"/>
      <c r="E118" s="1117"/>
      <c r="F118" s="482">
        <f t="shared" si="2"/>
        <v>0</v>
      </c>
      <c r="G118" s="1118"/>
      <c r="H118" s="1118"/>
      <c r="I118" s="1118"/>
      <c r="J118" s="1118"/>
      <c r="K118" s="1118"/>
      <c r="L118" s="1118"/>
      <c r="M118" s="1310" t="str">
        <f>IF(G118="","",(IFERROR(VLOOKUP($G118,【選択肢】!$Q$3:$U$90,2,)," ")&amp;IF(H118="","",""&amp;CHAR(10)&amp;IFERROR(VLOOKUP($H118,【選択肢】!$Q$3:$U$90,2,)," ")&amp;IF(I118="","",""&amp;CHAR(10)&amp;IFERROR(VLOOKUP($I118,【選択肢】!$Q$3:$U$90,2,)," ")&amp;IF(J118="","",""&amp;CHAR(10)&amp;IFERROR(VLOOKUP($J118,【選択肢】!$Q$3:$U$90,2,)," ")&amp;IF(K118="","",""&amp;CHAR(10)&amp;IFERROR(VLOOKUP($K118,【選択肢】!$Q$3:$U$90,2,)," ")&amp;IF(L118="","",""&amp;CHAR(10)&amp;IFERROR(VLOOKUP($L118,【選択肢】!$Q$3:$U$90,2,)," "))))))))</f>
        <v/>
      </c>
      <c r="N118" s="1310" t="str">
        <f>IF(G118="","",(IFERROR(VLOOKUP($G118,【選択肢】!$Q$3:$U$90,4,)," ")&amp;IF(H118="","",","&amp;IFERROR(VLOOKUP($H118,【選択肢】!$Q$3:$U$90,4,)," ")&amp;IF(I118="","",","&amp;IFERROR(VLOOKUP($I118,【選択肢】!$Q$3:$U$90,4,)," ")&amp;IF(J118="","",","&amp;IFERROR(VLOOKUP($J118,【選択肢】!$Q$3:$U$90,4,)," ")&amp;IF(K118="","",","&amp;IFERROR(VLOOKUP($K118,【選択肢】!$Q$3:$U$90,4,)," ")&amp;IF(L118="","",","&amp;IFERROR(VLOOKUP($L118,【選択肢】!$Q$3:$U$90,4,)," "))))))))</f>
        <v/>
      </c>
      <c r="O118" s="1310" t="str">
        <f>IF(G118="","",(IFERROR(VLOOKUP($G118,【選択肢】!$Q$3:$U$90,5,)," ")&amp;IF(H118="","",""&amp;CHAR(10)&amp;IFERROR(VLOOKUP($H118,【選択肢】!$Q$3:$U$90,5,)," ")&amp;IF(I118="","",""&amp;CHAR(10)&amp;IFERROR(VLOOKUP($I118,【選択肢】!$Q$3:$U$90,5,)," ")&amp;IF(J118="","",""&amp;CHAR(10)&amp;IFERROR(VLOOKUP($J118,【選択肢】!$Q$3:$U$90,5,)," ")&amp;IF(K118="","",""&amp;CHAR(10)&amp;IFERROR(VLOOKUP($K118,【選択肢】!$Q$3:$U$90,5,)," ")&amp;IF(L118="","",""&amp;CHAR(10)&amp;IFERROR(VLOOKUP($L118,【選択肢】!$Q$3:$U$90,5,)," "))))))))</f>
        <v/>
      </c>
      <c r="P118" s="1311"/>
      <c r="Q118" s="1119"/>
      <c r="R118" s="1119"/>
      <c r="S118" s="167"/>
      <c r="T118" s="167"/>
      <c r="U118" s="167"/>
      <c r="V118" s="167"/>
      <c r="W118" s="167"/>
    </row>
    <row r="119" spans="2:23">
      <c r="B119" s="1115"/>
      <c r="C119" s="1116"/>
      <c r="D119" s="1117"/>
      <c r="E119" s="1117"/>
      <c r="F119" s="482">
        <f t="shared" si="2"/>
        <v>0</v>
      </c>
      <c r="G119" s="1118"/>
      <c r="H119" s="1118"/>
      <c r="I119" s="1118"/>
      <c r="J119" s="1118"/>
      <c r="K119" s="1118"/>
      <c r="L119" s="1118"/>
      <c r="M119" s="1310" t="str">
        <f>IF(G119="","",(IFERROR(VLOOKUP($G119,【選択肢】!$Q$3:$U$90,2,)," ")&amp;IF(H119="","",""&amp;CHAR(10)&amp;IFERROR(VLOOKUP($H119,【選択肢】!$Q$3:$U$90,2,)," ")&amp;IF(I119="","",""&amp;CHAR(10)&amp;IFERROR(VLOOKUP($I119,【選択肢】!$Q$3:$U$90,2,)," ")&amp;IF(J119="","",""&amp;CHAR(10)&amp;IFERROR(VLOOKUP($J119,【選択肢】!$Q$3:$U$90,2,)," ")&amp;IF(K119="","",""&amp;CHAR(10)&amp;IFERROR(VLOOKUP($K119,【選択肢】!$Q$3:$U$90,2,)," ")&amp;IF(L119="","",""&amp;CHAR(10)&amp;IFERROR(VLOOKUP($L119,【選択肢】!$Q$3:$U$90,2,)," "))))))))</f>
        <v/>
      </c>
      <c r="N119" s="1310" t="str">
        <f>IF(G119="","",(IFERROR(VLOOKUP($G119,【選択肢】!$Q$3:$U$90,4,)," ")&amp;IF(H119="","",","&amp;IFERROR(VLOOKUP($H119,【選択肢】!$Q$3:$U$90,4,)," ")&amp;IF(I119="","",","&amp;IFERROR(VLOOKUP($I119,【選択肢】!$Q$3:$U$90,4,)," ")&amp;IF(J119="","",","&amp;IFERROR(VLOOKUP($J119,【選択肢】!$Q$3:$U$90,4,)," ")&amp;IF(K119="","",","&amp;IFERROR(VLOOKUP($K119,【選択肢】!$Q$3:$U$90,4,)," ")&amp;IF(L119="","",","&amp;IFERROR(VLOOKUP($L119,【選択肢】!$Q$3:$U$90,4,)," "))))))))</f>
        <v/>
      </c>
      <c r="O119" s="1310" t="str">
        <f>IF(G119="","",(IFERROR(VLOOKUP($G119,【選択肢】!$Q$3:$U$90,5,)," ")&amp;IF(H119="","",""&amp;CHAR(10)&amp;IFERROR(VLOOKUP($H119,【選択肢】!$Q$3:$U$90,5,)," ")&amp;IF(I119="","",""&amp;CHAR(10)&amp;IFERROR(VLOOKUP($I119,【選択肢】!$Q$3:$U$90,5,)," ")&amp;IF(J119="","",""&amp;CHAR(10)&amp;IFERROR(VLOOKUP($J119,【選択肢】!$Q$3:$U$90,5,)," ")&amp;IF(K119="","",""&amp;CHAR(10)&amp;IFERROR(VLOOKUP($K119,【選択肢】!$Q$3:$U$90,5,)," ")&amp;IF(L119="","",""&amp;CHAR(10)&amp;IFERROR(VLOOKUP($L119,【選択肢】!$Q$3:$U$90,5,)," "))))))))</f>
        <v/>
      </c>
      <c r="P119" s="1311"/>
      <c r="Q119" s="1119"/>
      <c r="R119" s="1119"/>
      <c r="S119" s="167"/>
      <c r="T119" s="167"/>
      <c r="U119" s="167"/>
      <c r="V119" s="167"/>
      <c r="W119" s="167"/>
    </row>
    <row r="120" spans="2:23">
      <c r="B120" s="1115"/>
      <c r="C120" s="1116"/>
      <c r="D120" s="1117"/>
      <c r="E120" s="1117"/>
      <c r="F120" s="482">
        <f t="shared" si="2"/>
        <v>0</v>
      </c>
      <c r="G120" s="1118"/>
      <c r="H120" s="1118"/>
      <c r="I120" s="1118"/>
      <c r="J120" s="1118"/>
      <c r="K120" s="1118"/>
      <c r="L120" s="1118"/>
      <c r="M120" s="1310" t="str">
        <f>IF(G120="","",(IFERROR(VLOOKUP($G120,【選択肢】!$Q$3:$U$90,2,)," ")&amp;IF(H120="","",""&amp;CHAR(10)&amp;IFERROR(VLOOKUP($H120,【選択肢】!$Q$3:$U$90,2,)," ")&amp;IF(I120="","",""&amp;CHAR(10)&amp;IFERROR(VLOOKUP($I120,【選択肢】!$Q$3:$U$90,2,)," ")&amp;IF(J120="","",""&amp;CHAR(10)&amp;IFERROR(VLOOKUP($J120,【選択肢】!$Q$3:$U$90,2,)," ")&amp;IF(K120="","",""&amp;CHAR(10)&amp;IFERROR(VLOOKUP($K120,【選択肢】!$Q$3:$U$90,2,)," ")&amp;IF(L120="","",""&amp;CHAR(10)&amp;IFERROR(VLOOKUP($L120,【選択肢】!$Q$3:$U$90,2,)," "))))))))</f>
        <v/>
      </c>
      <c r="N120" s="1310" t="str">
        <f>IF(G120="","",(IFERROR(VLOOKUP($G120,【選択肢】!$Q$3:$U$90,4,)," ")&amp;IF(H120="","",","&amp;IFERROR(VLOOKUP($H120,【選択肢】!$Q$3:$U$90,4,)," ")&amp;IF(I120="","",","&amp;IFERROR(VLOOKUP($I120,【選択肢】!$Q$3:$U$90,4,)," ")&amp;IF(J120="","",","&amp;IFERROR(VLOOKUP($J120,【選択肢】!$Q$3:$U$90,4,)," ")&amp;IF(K120="","",","&amp;IFERROR(VLOOKUP($K120,【選択肢】!$Q$3:$U$90,4,)," ")&amp;IF(L120="","",","&amp;IFERROR(VLOOKUP($L120,【選択肢】!$Q$3:$U$90,4,)," "))))))))</f>
        <v/>
      </c>
      <c r="O120" s="1310" t="str">
        <f>IF(G120="","",(IFERROR(VLOOKUP($G120,【選択肢】!$Q$3:$U$90,5,)," ")&amp;IF(H120="","",""&amp;CHAR(10)&amp;IFERROR(VLOOKUP($H120,【選択肢】!$Q$3:$U$90,5,)," ")&amp;IF(I120="","",""&amp;CHAR(10)&amp;IFERROR(VLOOKUP($I120,【選択肢】!$Q$3:$U$90,5,)," ")&amp;IF(J120="","",""&amp;CHAR(10)&amp;IFERROR(VLOOKUP($J120,【選択肢】!$Q$3:$U$90,5,)," ")&amp;IF(K120="","",""&amp;CHAR(10)&amp;IFERROR(VLOOKUP($K120,【選択肢】!$Q$3:$U$90,5,)," ")&amp;IF(L120="","",""&amp;CHAR(10)&amp;IFERROR(VLOOKUP($L120,【選択肢】!$Q$3:$U$90,5,)," "))))))))</f>
        <v/>
      </c>
      <c r="P120" s="1311"/>
      <c r="Q120" s="1119"/>
      <c r="R120" s="1119"/>
      <c r="S120" s="167"/>
      <c r="T120" s="167"/>
      <c r="U120" s="167"/>
      <c r="V120" s="167"/>
      <c r="W120" s="167"/>
    </row>
    <row r="121" spans="2:23">
      <c r="B121" s="1115"/>
      <c r="C121" s="1116"/>
      <c r="D121" s="1117"/>
      <c r="E121" s="1117"/>
      <c r="F121" s="482">
        <f t="shared" si="2"/>
        <v>0</v>
      </c>
      <c r="G121" s="1118"/>
      <c r="H121" s="1118"/>
      <c r="I121" s="1118"/>
      <c r="J121" s="1118"/>
      <c r="K121" s="1118"/>
      <c r="L121" s="1118"/>
      <c r="M121" s="1310" t="str">
        <f>IF(G121="","",(IFERROR(VLOOKUP($G121,【選択肢】!$Q$3:$U$90,2,)," ")&amp;IF(H121="","",""&amp;CHAR(10)&amp;IFERROR(VLOOKUP($H121,【選択肢】!$Q$3:$U$90,2,)," ")&amp;IF(I121="","",""&amp;CHAR(10)&amp;IFERROR(VLOOKUP($I121,【選択肢】!$Q$3:$U$90,2,)," ")&amp;IF(J121="","",""&amp;CHAR(10)&amp;IFERROR(VLOOKUP($J121,【選択肢】!$Q$3:$U$90,2,)," ")&amp;IF(K121="","",""&amp;CHAR(10)&amp;IFERROR(VLOOKUP($K121,【選択肢】!$Q$3:$U$90,2,)," ")&amp;IF(L121="","",""&amp;CHAR(10)&amp;IFERROR(VLOOKUP($L121,【選択肢】!$Q$3:$U$90,2,)," "))))))))</f>
        <v/>
      </c>
      <c r="N121" s="1310" t="str">
        <f>IF(G121="","",(IFERROR(VLOOKUP($G121,【選択肢】!$Q$3:$U$90,4,)," ")&amp;IF(H121="","",","&amp;IFERROR(VLOOKUP($H121,【選択肢】!$Q$3:$U$90,4,)," ")&amp;IF(I121="","",","&amp;IFERROR(VLOOKUP($I121,【選択肢】!$Q$3:$U$90,4,)," ")&amp;IF(J121="","",","&amp;IFERROR(VLOOKUP($J121,【選択肢】!$Q$3:$U$90,4,)," ")&amp;IF(K121="","",","&amp;IFERROR(VLOOKUP($K121,【選択肢】!$Q$3:$U$90,4,)," ")&amp;IF(L121="","",","&amp;IFERROR(VLOOKUP($L121,【選択肢】!$Q$3:$U$90,4,)," "))))))))</f>
        <v/>
      </c>
      <c r="O121" s="1310" t="str">
        <f>IF(G121="","",(IFERROR(VLOOKUP($G121,【選択肢】!$Q$3:$U$90,5,)," ")&amp;IF(H121="","",""&amp;CHAR(10)&amp;IFERROR(VLOOKUP($H121,【選択肢】!$Q$3:$U$90,5,)," ")&amp;IF(I121="","",""&amp;CHAR(10)&amp;IFERROR(VLOOKUP($I121,【選択肢】!$Q$3:$U$90,5,)," ")&amp;IF(J121="","",""&amp;CHAR(10)&amp;IFERROR(VLOOKUP($J121,【選択肢】!$Q$3:$U$90,5,)," ")&amp;IF(K121="","",""&amp;CHAR(10)&amp;IFERROR(VLOOKUP($K121,【選択肢】!$Q$3:$U$90,5,)," ")&amp;IF(L121="","",""&amp;CHAR(10)&amp;IFERROR(VLOOKUP($L121,【選択肢】!$Q$3:$U$90,5,)," "))))))))</f>
        <v/>
      </c>
      <c r="P121" s="1311"/>
      <c r="Q121" s="1119"/>
      <c r="R121" s="1119"/>
      <c r="S121" s="167"/>
      <c r="T121" s="167"/>
      <c r="U121" s="167"/>
      <c r="V121" s="167"/>
      <c r="W121" s="167"/>
    </row>
    <row r="122" spans="2:23">
      <c r="B122" s="1115"/>
      <c r="C122" s="1116"/>
      <c r="D122" s="1117"/>
      <c r="E122" s="1117"/>
      <c r="F122" s="482">
        <f t="shared" si="2"/>
        <v>0</v>
      </c>
      <c r="G122" s="1118"/>
      <c r="H122" s="1118"/>
      <c r="I122" s="1118"/>
      <c r="J122" s="1118"/>
      <c r="K122" s="1118"/>
      <c r="L122" s="1118"/>
      <c r="M122" s="1310" t="str">
        <f>IF(G122="","",(IFERROR(VLOOKUP($G122,【選択肢】!$Q$3:$U$90,2,)," ")&amp;IF(H122="","",""&amp;CHAR(10)&amp;IFERROR(VLOOKUP($H122,【選択肢】!$Q$3:$U$90,2,)," ")&amp;IF(I122="","",""&amp;CHAR(10)&amp;IFERROR(VLOOKUP($I122,【選択肢】!$Q$3:$U$90,2,)," ")&amp;IF(J122="","",""&amp;CHAR(10)&amp;IFERROR(VLOOKUP($J122,【選択肢】!$Q$3:$U$90,2,)," ")&amp;IF(K122="","",""&amp;CHAR(10)&amp;IFERROR(VLOOKUP($K122,【選択肢】!$Q$3:$U$90,2,)," ")&amp;IF(L122="","",""&amp;CHAR(10)&amp;IFERROR(VLOOKUP($L122,【選択肢】!$Q$3:$U$90,2,)," "))))))))</f>
        <v/>
      </c>
      <c r="N122" s="1310" t="str">
        <f>IF(G122="","",(IFERROR(VLOOKUP($G122,【選択肢】!$Q$3:$U$90,4,)," ")&amp;IF(H122="","",","&amp;IFERROR(VLOOKUP($H122,【選択肢】!$Q$3:$U$90,4,)," ")&amp;IF(I122="","",","&amp;IFERROR(VLOOKUP($I122,【選択肢】!$Q$3:$U$90,4,)," ")&amp;IF(J122="","",","&amp;IFERROR(VLOOKUP($J122,【選択肢】!$Q$3:$U$90,4,)," ")&amp;IF(K122="","",","&amp;IFERROR(VLOOKUP($K122,【選択肢】!$Q$3:$U$90,4,)," ")&amp;IF(L122="","",","&amp;IFERROR(VLOOKUP($L122,【選択肢】!$Q$3:$U$90,4,)," "))))))))</f>
        <v/>
      </c>
      <c r="O122" s="1310" t="str">
        <f>IF(G122="","",(IFERROR(VLOOKUP($G122,【選択肢】!$Q$3:$U$90,5,)," ")&amp;IF(H122="","",""&amp;CHAR(10)&amp;IFERROR(VLOOKUP($H122,【選択肢】!$Q$3:$U$90,5,)," ")&amp;IF(I122="","",""&amp;CHAR(10)&amp;IFERROR(VLOOKUP($I122,【選択肢】!$Q$3:$U$90,5,)," ")&amp;IF(J122="","",""&amp;CHAR(10)&amp;IFERROR(VLOOKUP($J122,【選択肢】!$Q$3:$U$90,5,)," ")&amp;IF(K122="","",""&amp;CHAR(10)&amp;IFERROR(VLOOKUP($K122,【選択肢】!$Q$3:$U$90,5,)," ")&amp;IF(L122="","",""&amp;CHAR(10)&amp;IFERROR(VLOOKUP($L122,【選択肢】!$Q$3:$U$90,5,)," "))))))))</f>
        <v/>
      </c>
      <c r="P122" s="1311"/>
      <c r="Q122" s="1119"/>
      <c r="R122" s="1119"/>
      <c r="S122" s="167"/>
      <c r="T122" s="167"/>
      <c r="U122" s="167"/>
      <c r="V122" s="167"/>
      <c r="W122" s="167"/>
    </row>
    <row r="123" spans="2:23">
      <c r="B123" s="1115"/>
      <c r="C123" s="1116"/>
      <c r="D123" s="1117"/>
      <c r="E123" s="1117"/>
      <c r="F123" s="482">
        <f t="shared" si="2"/>
        <v>0</v>
      </c>
      <c r="G123" s="1118"/>
      <c r="H123" s="1118"/>
      <c r="I123" s="1118"/>
      <c r="J123" s="1118"/>
      <c r="K123" s="1118"/>
      <c r="L123" s="1118"/>
      <c r="M123" s="1310" t="str">
        <f>IF(G123="","",(IFERROR(VLOOKUP($G123,【選択肢】!$Q$3:$U$90,2,)," ")&amp;IF(H123="","",""&amp;CHAR(10)&amp;IFERROR(VLOOKUP($H123,【選択肢】!$Q$3:$U$90,2,)," ")&amp;IF(I123="","",""&amp;CHAR(10)&amp;IFERROR(VLOOKUP($I123,【選択肢】!$Q$3:$U$90,2,)," ")&amp;IF(J123="","",""&amp;CHAR(10)&amp;IFERROR(VLOOKUP($J123,【選択肢】!$Q$3:$U$90,2,)," ")&amp;IF(K123="","",""&amp;CHAR(10)&amp;IFERROR(VLOOKUP($K123,【選択肢】!$Q$3:$U$90,2,)," ")&amp;IF(L123="","",""&amp;CHAR(10)&amp;IFERROR(VLOOKUP($L123,【選択肢】!$Q$3:$U$90,2,)," "))))))))</f>
        <v/>
      </c>
      <c r="N123" s="1310" t="str">
        <f>IF(G123="","",(IFERROR(VLOOKUP($G123,【選択肢】!$Q$3:$U$90,4,)," ")&amp;IF(H123="","",","&amp;IFERROR(VLOOKUP($H123,【選択肢】!$Q$3:$U$90,4,)," ")&amp;IF(I123="","",","&amp;IFERROR(VLOOKUP($I123,【選択肢】!$Q$3:$U$90,4,)," ")&amp;IF(J123="","",","&amp;IFERROR(VLOOKUP($J123,【選択肢】!$Q$3:$U$90,4,)," ")&amp;IF(K123="","",","&amp;IFERROR(VLOOKUP($K123,【選択肢】!$Q$3:$U$90,4,)," ")&amp;IF(L123="","",","&amp;IFERROR(VLOOKUP($L123,【選択肢】!$Q$3:$U$90,4,)," "))))))))</f>
        <v/>
      </c>
      <c r="O123" s="1310" t="str">
        <f>IF(G123="","",(IFERROR(VLOOKUP($G123,【選択肢】!$Q$3:$U$90,5,)," ")&amp;IF(H123="","",""&amp;CHAR(10)&amp;IFERROR(VLOOKUP($H123,【選択肢】!$Q$3:$U$90,5,)," ")&amp;IF(I123="","",""&amp;CHAR(10)&amp;IFERROR(VLOOKUP($I123,【選択肢】!$Q$3:$U$90,5,)," ")&amp;IF(J123="","",""&amp;CHAR(10)&amp;IFERROR(VLOOKUP($J123,【選択肢】!$Q$3:$U$90,5,)," ")&amp;IF(K123="","",""&amp;CHAR(10)&amp;IFERROR(VLOOKUP($K123,【選択肢】!$Q$3:$U$90,5,)," ")&amp;IF(L123="","",""&amp;CHAR(10)&amp;IFERROR(VLOOKUP($L123,【選択肢】!$Q$3:$U$90,5,)," "))))))))</f>
        <v/>
      </c>
      <c r="P123" s="1311"/>
      <c r="Q123" s="1119"/>
      <c r="R123" s="1119"/>
      <c r="S123" s="167"/>
      <c r="T123" s="167"/>
      <c r="U123" s="167"/>
      <c r="V123" s="167"/>
      <c r="W123" s="167"/>
    </row>
    <row r="124" spans="2:23">
      <c r="B124" s="1115"/>
      <c r="C124" s="1116"/>
      <c r="D124" s="1117"/>
      <c r="E124" s="1117"/>
      <c r="F124" s="482">
        <f t="shared" si="2"/>
        <v>0</v>
      </c>
      <c r="G124" s="1118"/>
      <c r="H124" s="1118"/>
      <c r="I124" s="1118"/>
      <c r="J124" s="1118"/>
      <c r="K124" s="1118"/>
      <c r="L124" s="1118"/>
      <c r="M124" s="1310" t="str">
        <f>IF(G124="","",(IFERROR(VLOOKUP($G124,【選択肢】!$Q$3:$U$90,2,)," ")&amp;IF(H124="","",""&amp;CHAR(10)&amp;IFERROR(VLOOKUP($H124,【選択肢】!$Q$3:$U$90,2,)," ")&amp;IF(I124="","",""&amp;CHAR(10)&amp;IFERROR(VLOOKUP($I124,【選択肢】!$Q$3:$U$90,2,)," ")&amp;IF(J124="","",""&amp;CHAR(10)&amp;IFERROR(VLOOKUP($J124,【選択肢】!$Q$3:$U$90,2,)," ")&amp;IF(K124="","",""&amp;CHAR(10)&amp;IFERROR(VLOOKUP($K124,【選択肢】!$Q$3:$U$90,2,)," ")&amp;IF(L124="","",""&amp;CHAR(10)&amp;IFERROR(VLOOKUP($L124,【選択肢】!$Q$3:$U$90,2,)," "))))))))</f>
        <v/>
      </c>
      <c r="N124" s="1310" t="str">
        <f>IF(G124="","",(IFERROR(VLOOKUP($G124,【選択肢】!$Q$3:$U$90,4,)," ")&amp;IF(H124="","",","&amp;IFERROR(VLOOKUP($H124,【選択肢】!$Q$3:$U$90,4,)," ")&amp;IF(I124="","",","&amp;IFERROR(VLOOKUP($I124,【選択肢】!$Q$3:$U$90,4,)," ")&amp;IF(J124="","",","&amp;IFERROR(VLOOKUP($J124,【選択肢】!$Q$3:$U$90,4,)," ")&amp;IF(K124="","",","&amp;IFERROR(VLOOKUP($K124,【選択肢】!$Q$3:$U$90,4,)," ")&amp;IF(L124="","",","&amp;IFERROR(VLOOKUP($L124,【選択肢】!$Q$3:$U$90,4,)," "))))))))</f>
        <v/>
      </c>
      <c r="O124" s="1310" t="str">
        <f>IF(G124="","",(IFERROR(VLOOKUP($G124,【選択肢】!$Q$3:$U$90,5,)," ")&amp;IF(H124="","",""&amp;CHAR(10)&amp;IFERROR(VLOOKUP($H124,【選択肢】!$Q$3:$U$90,5,)," ")&amp;IF(I124="","",""&amp;CHAR(10)&amp;IFERROR(VLOOKUP($I124,【選択肢】!$Q$3:$U$90,5,)," ")&amp;IF(J124="","",""&amp;CHAR(10)&amp;IFERROR(VLOOKUP($J124,【選択肢】!$Q$3:$U$90,5,)," ")&amp;IF(K124="","",""&amp;CHAR(10)&amp;IFERROR(VLOOKUP($K124,【選択肢】!$Q$3:$U$90,5,)," ")&amp;IF(L124="","",""&amp;CHAR(10)&amp;IFERROR(VLOOKUP($L124,【選択肢】!$Q$3:$U$90,5,)," "))))))))</f>
        <v/>
      </c>
      <c r="P124" s="1311"/>
      <c r="Q124" s="1119"/>
      <c r="R124" s="1119"/>
      <c r="S124" s="167"/>
      <c r="T124" s="167"/>
      <c r="U124" s="167"/>
      <c r="V124" s="167"/>
      <c r="W124" s="167"/>
    </row>
    <row r="125" spans="2:23">
      <c r="B125" s="1115"/>
      <c r="C125" s="1116"/>
      <c r="D125" s="1117"/>
      <c r="E125" s="1117"/>
      <c r="F125" s="482">
        <f t="shared" si="2"/>
        <v>0</v>
      </c>
      <c r="G125" s="1118"/>
      <c r="H125" s="1118"/>
      <c r="I125" s="1118"/>
      <c r="J125" s="1118"/>
      <c r="K125" s="1118"/>
      <c r="L125" s="1118"/>
      <c r="M125" s="1310" t="str">
        <f>IF(G125="","",(IFERROR(VLOOKUP($G125,【選択肢】!$Q$3:$U$90,2,)," ")&amp;IF(H125="","",""&amp;CHAR(10)&amp;IFERROR(VLOOKUP($H125,【選択肢】!$Q$3:$U$90,2,)," ")&amp;IF(I125="","",""&amp;CHAR(10)&amp;IFERROR(VLOOKUP($I125,【選択肢】!$Q$3:$U$90,2,)," ")&amp;IF(J125="","",""&amp;CHAR(10)&amp;IFERROR(VLOOKUP($J125,【選択肢】!$Q$3:$U$90,2,)," ")&amp;IF(K125="","",""&amp;CHAR(10)&amp;IFERROR(VLOOKUP($K125,【選択肢】!$Q$3:$U$90,2,)," ")&amp;IF(L125="","",""&amp;CHAR(10)&amp;IFERROR(VLOOKUP($L125,【選択肢】!$Q$3:$U$90,2,)," "))))))))</f>
        <v/>
      </c>
      <c r="N125" s="1310" t="str">
        <f>IF(G125="","",(IFERROR(VLOOKUP($G125,【選択肢】!$Q$3:$U$90,4,)," ")&amp;IF(H125="","",","&amp;IFERROR(VLOOKUP($H125,【選択肢】!$Q$3:$U$90,4,)," ")&amp;IF(I125="","",","&amp;IFERROR(VLOOKUP($I125,【選択肢】!$Q$3:$U$90,4,)," ")&amp;IF(J125="","",","&amp;IFERROR(VLOOKUP($J125,【選択肢】!$Q$3:$U$90,4,)," ")&amp;IF(K125="","",","&amp;IFERROR(VLOOKUP($K125,【選択肢】!$Q$3:$U$90,4,)," ")&amp;IF(L125="","",","&amp;IFERROR(VLOOKUP($L125,【選択肢】!$Q$3:$U$90,4,)," "))))))))</f>
        <v/>
      </c>
      <c r="O125" s="1310" t="str">
        <f>IF(G125="","",(IFERROR(VLOOKUP($G125,【選択肢】!$Q$3:$U$90,5,)," ")&amp;IF(H125="","",""&amp;CHAR(10)&amp;IFERROR(VLOOKUP($H125,【選択肢】!$Q$3:$U$90,5,)," ")&amp;IF(I125="","",""&amp;CHAR(10)&amp;IFERROR(VLOOKUP($I125,【選択肢】!$Q$3:$U$90,5,)," ")&amp;IF(J125="","",""&amp;CHAR(10)&amp;IFERROR(VLOOKUP($J125,【選択肢】!$Q$3:$U$90,5,)," ")&amp;IF(K125="","",""&amp;CHAR(10)&amp;IFERROR(VLOOKUP($K125,【選択肢】!$Q$3:$U$90,5,)," ")&amp;IF(L125="","",""&amp;CHAR(10)&amp;IFERROR(VLOOKUP($L125,【選択肢】!$Q$3:$U$90,5,)," "))))))))</f>
        <v/>
      </c>
      <c r="P125" s="1311"/>
      <c r="Q125" s="1119"/>
      <c r="R125" s="1119"/>
      <c r="S125" s="167"/>
      <c r="T125" s="167"/>
      <c r="U125" s="167"/>
      <c r="V125" s="167"/>
      <c r="W125" s="167"/>
    </row>
    <row r="126" spans="2:23">
      <c r="B126" s="1115"/>
      <c r="C126" s="1116"/>
      <c r="D126" s="1117"/>
      <c r="E126" s="1117"/>
      <c r="F126" s="482">
        <f t="shared" si="2"/>
        <v>0</v>
      </c>
      <c r="G126" s="1118"/>
      <c r="H126" s="1118"/>
      <c r="I126" s="1118"/>
      <c r="J126" s="1118"/>
      <c r="K126" s="1118"/>
      <c r="L126" s="1118"/>
      <c r="M126" s="1310" t="str">
        <f>IF(G126="","",(IFERROR(VLOOKUP($G126,【選択肢】!$Q$3:$U$90,2,)," ")&amp;IF(H126="","",""&amp;CHAR(10)&amp;IFERROR(VLOOKUP($H126,【選択肢】!$Q$3:$U$90,2,)," ")&amp;IF(I126="","",""&amp;CHAR(10)&amp;IFERROR(VLOOKUP($I126,【選択肢】!$Q$3:$U$90,2,)," ")&amp;IF(J126="","",""&amp;CHAR(10)&amp;IFERROR(VLOOKUP($J126,【選択肢】!$Q$3:$U$90,2,)," ")&amp;IF(K126="","",""&amp;CHAR(10)&amp;IFERROR(VLOOKUP($K126,【選択肢】!$Q$3:$U$90,2,)," ")&amp;IF(L126="","",""&amp;CHAR(10)&amp;IFERROR(VLOOKUP($L126,【選択肢】!$Q$3:$U$90,2,)," "))))))))</f>
        <v/>
      </c>
      <c r="N126" s="1310" t="str">
        <f>IF(G126="","",(IFERROR(VLOOKUP($G126,【選択肢】!$Q$3:$U$90,4,)," ")&amp;IF(H126="","",","&amp;IFERROR(VLOOKUP($H126,【選択肢】!$Q$3:$U$90,4,)," ")&amp;IF(I126="","",","&amp;IFERROR(VLOOKUP($I126,【選択肢】!$Q$3:$U$90,4,)," ")&amp;IF(J126="","",","&amp;IFERROR(VLOOKUP($J126,【選択肢】!$Q$3:$U$90,4,)," ")&amp;IF(K126="","",","&amp;IFERROR(VLOOKUP($K126,【選択肢】!$Q$3:$U$90,4,)," ")&amp;IF(L126="","",","&amp;IFERROR(VLOOKUP($L126,【選択肢】!$Q$3:$U$90,4,)," "))))))))</f>
        <v/>
      </c>
      <c r="O126" s="1310" t="str">
        <f>IF(G126="","",(IFERROR(VLOOKUP($G126,【選択肢】!$Q$3:$U$90,5,)," ")&amp;IF(H126="","",""&amp;CHAR(10)&amp;IFERROR(VLOOKUP($H126,【選択肢】!$Q$3:$U$90,5,)," ")&amp;IF(I126="","",""&amp;CHAR(10)&amp;IFERROR(VLOOKUP($I126,【選択肢】!$Q$3:$U$90,5,)," ")&amp;IF(J126="","",""&amp;CHAR(10)&amp;IFERROR(VLOOKUP($J126,【選択肢】!$Q$3:$U$90,5,)," ")&amp;IF(K126="","",""&amp;CHAR(10)&amp;IFERROR(VLOOKUP($K126,【選択肢】!$Q$3:$U$90,5,)," ")&amp;IF(L126="","",""&amp;CHAR(10)&amp;IFERROR(VLOOKUP($L126,【選択肢】!$Q$3:$U$90,5,)," "))))))))</f>
        <v/>
      </c>
      <c r="P126" s="1311"/>
      <c r="Q126" s="1119"/>
      <c r="R126" s="1119"/>
      <c r="S126" s="167"/>
      <c r="T126" s="167"/>
      <c r="U126" s="167"/>
      <c r="V126" s="167"/>
      <c r="W126" s="167"/>
    </row>
    <row r="127" spans="2:23">
      <c r="B127" s="1115"/>
      <c r="C127" s="1116"/>
      <c r="D127" s="1117"/>
      <c r="E127" s="1117"/>
      <c r="F127" s="482">
        <f t="shared" si="2"/>
        <v>0</v>
      </c>
      <c r="G127" s="1118"/>
      <c r="H127" s="1118"/>
      <c r="I127" s="1118"/>
      <c r="J127" s="1118"/>
      <c r="K127" s="1118"/>
      <c r="L127" s="1118"/>
      <c r="M127" s="1310" t="str">
        <f>IF(G127="","",(IFERROR(VLOOKUP($G127,【選択肢】!$Q$3:$U$90,2,)," ")&amp;IF(H127="","",""&amp;CHAR(10)&amp;IFERROR(VLOOKUP($H127,【選択肢】!$Q$3:$U$90,2,)," ")&amp;IF(I127="","",""&amp;CHAR(10)&amp;IFERROR(VLOOKUP($I127,【選択肢】!$Q$3:$U$90,2,)," ")&amp;IF(J127="","",""&amp;CHAR(10)&amp;IFERROR(VLOOKUP($J127,【選択肢】!$Q$3:$U$90,2,)," ")&amp;IF(K127="","",""&amp;CHAR(10)&amp;IFERROR(VLOOKUP($K127,【選択肢】!$Q$3:$U$90,2,)," ")&amp;IF(L127="","",""&amp;CHAR(10)&amp;IFERROR(VLOOKUP($L127,【選択肢】!$Q$3:$U$90,2,)," "))))))))</f>
        <v/>
      </c>
      <c r="N127" s="1310" t="str">
        <f>IF(G127="","",(IFERROR(VLOOKUP($G127,【選択肢】!$Q$3:$U$90,4,)," ")&amp;IF(H127="","",","&amp;IFERROR(VLOOKUP($H127,【選択肢】!$Q$3:$U$90,4,)," ")&amp;IF(I127="","",","&amp;IFERROR(VLOOKUP($I127,【選択肢】!$Q$3:$U$90,4,)," ")&amp;IF(J127="","",","&amp;IFERROR(VLOOKUP($J127,【選択肢】!$Q$3:$U$90,4,)," ")&amp;IF(K127="","",","&amp;IFERROR(VLOOKUP($K127,【選択肢】!$Q$3:$U$90,4,)," ")&amp;IF(L127="","",","&amp;IFERROR(VLOOKUP($L127,【選択肢】!$Q$3:$U$90,4,)," "))))))))</f>
        <v/>
      </c>
      <c r="O127" s="1310" t="str">
        <f>IF(G127="","",(IFERROR(VLOOKUP($G127,【選択肢】!$Q$3:$U$90,5,)," ")&amp;IF(H127="","",""&amp;CHAR(10)&amp;IFERROR(VLOOKUP($H127,【選択肢】!$Q$3:$U$90,5,)," ")&amp;IF(I127="","",""&amp;CHAR(10)&amp;IFERROR(VLOOKUP($I127,【選択肢】!$Q$3:$U$90,5,)," ")&amp;IF(J127="","",""&amp;CHAR(10)&amp;IFERROR(VLOOKUP($J127,【選択肢】!$Q$3:$U$90,5,)," ")&amp;IF(K127="","",""&amp;CHAR(10)&amp;IFERROR(VLOOKUP($K127,【選択肢】!$Q$3:$U$90,5,)," ")&amp;IF(L127="","",""&amp;CHAR(10)&amp;IFERROR(VLOOKUP($L127,【選択肢】!$Q$3:$U$90,5,)," "))))))))</f>
        <v/>
      </c>
      <c r="P127" s="1311"/>
      <c r="Q127" s="1119"/>
      <c r="R127" s="1119"/>
      <c r="S127" s="167"/>
      <c r="T127" s="167"/>
      <c r="U127" s="167"/>
      <c r="V127" s="167"/>
      <c r="W127" s="167"/>
    </row>
    <row r="128" spans="2:23">
      <c r="B128" s="1115"/>
      <c r="C128" s="1116"/>
      <c r="D128" s="1117"/>
      <c r="E128" s="1117"/>
      <c r="F128" s="482">
        <f t="shared" si="2"/>
        <v>0</v>
      </c>
      <c r="G128" s="1118"/>
      <c r="H128" s="1118"/>
      <c r="I128" s="1118"/>
      <c r="J128" s="1118"/>
      <c r="K128" s="1118"/>
      <c r="L128" s="1118"/>
      <c r="M128" s="1310" t="str">
        <f>IF(G128="","",(IFERROR(VLOOKUP($G128,【選択肢】!$Q$3:$U$90,2,)," ")&amp;IF(H128="","",""&amp;CHAR(10)&amp;IFERROR(VLOOKUP($H128,【選択肢】!$Q$3:$U$90,2,)," ")&amp;IF(I128="","",""&amp;CHAR(10)&amp;IFERROR(VLOOKUP($I128,【選択肢】!$Q$3:$U$90,2,)," ")&amp;IF(J128="","",""&amp;CHAR(10)&amp;IFERROR(VLOOKUP($J128,【選択肢】!$Q$3:$U$90,2,)," ")&amp;IF(K128="","",""&amp;CHAR(10)&amp;IFERROR(VLOOKUP($K128,【選択肢】!$Q$3:$U$90,2,)," ")&amp;IF(L128="","",""&amp;CHAR(10)&amp;IFERROR(VLOOKUP($L128,【選択肢】!$Q$3:$U$90,2,)," "))))))))</f>
        <v/>
      </c>
      <c r="N128" s="1310" t="str">
        <f>IF(G128="","",(IFERROR(VLOOKUP($G128,【選択肢】!$Q$3:$U$90,4,)," ")&amp;IF(H128="","",","&amp;IFERROR(VLOOKUP($H128,【選択肢】!$Q$3:$U$90,4,)," ")&amp;IF(I128="","",","&amp;IFERROR(VLOOKUP($I128,【選択肢】!$Q$3:$U$90,4,)," ")&amp;IF(J128="","",","&amp;IFERROR(VLOOKUP($J128,【選択肢】!$Q$3:$U$90,4,)," ")&amp;IF(K128="","",","&amp;IFERROR(VLOOKUP($K128,【選択肢】!$Q$3:$U$90,4,)," ")&amp;IF(L128="","",","&amp;IFERROR(VLOOKUP($L128,【選択肢】!$Q$3:$U$90,4,)," "))))))))</f>
        <v/>
      </c>
      <c r="O128" s="1310" t="str">
        <f>IF(G128="","",(IFERROR(VLOOKUP($G128,【選択肢】!$Q$3:$U$90,5,)," ")&amp;IF(H128="","",""&amp;CHAR(10)&amp;IFERROR(VLOOKUP($H128,【選択肢】!$Q$3:$U$90,5,)," ")&amp;IF(I128="","",""&amp;CHAR(10)&amp;IFERROR(VLOOKUP($I128,【選択肢】!$Q$3:$U$90,5,)," ")&amp;IF(J128="","",""&amp;CHAR(10)&amp;IFERROR(VLOOKUP($J128,【選択肢】!$Q$3:$U$90,5,)," ")&amp;IF(K128="","",""&amp;CHAR(10)&amp;IFERROR(VLOOKUP($K128,【選択肢】!$Q$3:$U$90,5,)," ")&amp;IF(L128="","",""&amp;CHAR(10)&amp;IFERROR(VLOOKUP($L128,【選択肢】!$Q$3:$U$90,5,)," "))))))))</f>
        <v/>
      </c>
      <c r="P128" s="1311"/>
      <c r="Q128" s="1119"/>
      <c r="R128" s="1119"/>
      <c r="S128" s="167"/>
      <c r="T128" s="167"/>
      <c r="U128" s="167"/>
      <c r="V128" s="167"/>
      <c r="W128" s="167"/>
    </row>
    <row r="129" spans="2:23">
      <c r="B129" s="1115"/>
      <c r="C129" s="1116"/>
      <c r="D129" s="1117"/>
      <c r="E129" s="1117"/>
      <c r="F129" s="482">
        <f t="shared" si="2"/>
        <v>0</v>
      </c>
      <c r="G129" s="1118"/>
      <c r="H129" s="1118"/>
      <c r="I129" s="1118"/>
      <c r="J129" s="1118"/>
      <c r="K129" s="1118"/>
      <c r="L129" s="1118"/>
      <c r="M129" s="1310" t="str">
        <f>IF(G129="","",(IFERROR(VLOOKUP($G129,【選択肢】!$Q$3:$U$90,2,)," ")&amp;IF(H129="","",""&amp;CHAR(10)&amp;IFERROR(VLOOKUP($H129,【選択肢】!$Q$3:$U$90,2,)," ")&amp;IF(I129="","",""&amp;CHAR(10)&amp;IFERROR(VLOOKUP($I129,【選択肢】!$Q$3:$U$90,2,)," ")&amp;IF(J129="","",""&amp;CHAR(10)&amp;IFERROR(VLOOKUP($J129,【選択肢】!$Q$3:$U$90,2,)," ")&amp;IF(K129="","",""&amp;CHAR(10)&amp;IFERROR(VLOOKUP($K129,【選択肢】!$Q$3:$U$90,2,)," ")&amp;IF(L129="","",""&amp;CHAR(10)&amp;IFERROR(VLOOKUP($L129,【選択肢】!$Q$3:$U$90,2,)," "))))))))</f>
        <v/>
      </c>
      <c r="N129" s="1310" t="str">
        <f>IF(G129="","",(IFERROR(VLOOKUP($G129,【選択肢】!$Q$3:$U$90,4,)," ")&amp;IF(H129="","",","&amp;IFERROR(VLOOKUP($H129,【選択肢】!$Q$3:$U$90,4,)," ")&amp;IF(I129="","",","&amp;IFERROR(VLOOKUP($I129,【選択肢】!$Q$3:$U$90,4,)," ")&amp;IF(J129="","",","&amp;IFERROR(VLOOKUP($J129,【選択肢】!$Q$3:$U$90,4,)," ")&amp;IF(K129="","",","&amp;IFERROR(VLOOKUP($K129,【選択肢】!$Q$3:$U$90,4,)," ")&amp;IF(L129="","",","&amp;IFERROR(VLOOKUP($L129,【選択肢】!$Q$3:$U$90,4,)," "))))))))</f>
        <v/>
      </c>
      <c r="O129" s="1310" t="str">
        <f>IF(G129="","",(IFERROR(VLOOKUP($G129,【選択肢】!$Q$3:$U$90,5,)," ")&amp;IF(H129="","",""&amp;CHAR(10)&amp;IFERROR(VLOOKUP($H129,【選択肢】!$Q$3:$U$90,5,)," ")&amp;IF(I129="","",""&amp;CHAR(10)&amp;IFERROR(VLOOKUP($I129,【選択肢】!$Q$3:$U$90,5,)," ")&amp;IF(J129="","",""&amp;CHAR(10)&amp;IFERROR(VLOOKUP($J129,【選択肢】!$Q$3:$U$90,5,)," ")&amp;IF(K129="","",""&amp;CHAR(10)&amp;IFERROR(VLOOKUP($K129,【選択肢】!$Q$3:$U$90,5,)," ")&amp;IF(L129="","",""&amp;CHAR(10)&amp;IFERROR(VLOOKUP($L129,【選択肢】!$Q$3:$U$90,5,)," "))))))))</f>
        <v/>
      </c>
      <c r="P129" s="1311"/>
      <c r="Q129" s="1119"/>
      <c r="R129" s="1119"/>
      <c r="S129" s="167"/>
      <c r="T129" s="167"/>
      <c r="U129" s="167"/>
      <c r="V129" s="167"/>
      <c r="W129" s="167"/>
    </row>
    <row r="130" spans="2:23">
      <c r="B130" s="1115"/>
      <c r="C130" s="1116"/>
      <c r="D130" s="1117"/>
      <c r="E130" s="1117"/>
      <c r="F130" s="482">
        <f t="shared" si="2"/>
        <v>0</v>
      </c>
      <c r="G130" s="1118"/>
      <c r="H130" s="1118"/>
      <c r="I130" s="1118"/>
      <c r="J130" s="1118"/>
      <c r="K130" s="1118"/>
      <c r="L130" s="1118"/>
      <c r="M130" s="1310" t="str">
        <f>IF(G130="","",(IFERROR(VLOOKUP($G130,【選択肢】!$Q$3:$U$90,2,)," ")&amp;IF(H130="","",""&amp;CHAR(10)&amp;IFERROR(VLOOKUP($H130,【選択肢】!$Q$3:$U$90,2,)," ")&amp;IF(I130="","",""&amp;CHAR(10)&amp;IFERROR(VLOOKUP($I130,【選択肢】!$Q$3:$U$90,2,)," ")&amp;IF(J130="","",""&amp;CHAR(10)&amp;IFERROR(VLOOKUP($J130,【選択肢】!$Q$3:$U$90,2,)," ")&amp;IF(K130="","",""&amp;CHAR(10)&amp;IFERROR(VLOOKUP($K130,【選択肢】!$Q$3:$U$90,2,)," ")&amp;IF(L130="","",""&amp;CHAR(10)&amp;IFERROR(VLOOKUP($L130,【選択肢】!$Q$3:$U$90,2,)," "))))))))</f>
        <v/>
      </c>
      <c r="N130" s="1310" t="str">
        <f>IF(G130="","",(IFERROR(VLOOKUP($G130,【選択肢】!$Q$3:$U$90,4,)," ")&amp;IF(H130="","",","&amp;IFERROR(VLOOKUP($H130,【選択肢】!$Q$3:$U$90,4,)," ")&amp;IF(I130="","",","&amp;IFERROR(VLOOKUP($I130,【選択肢】!$Q$3:$U$90,4,)," ")&amp;IF(J130="","",","&amp;IFERROR(VLOOKUP($J130,【選択肢】!$Q$3:$U$90,4,)," ")&amp;IF(K130="","",","&amp;IFERROR(VLOOKUP($K130,【選択肢】!$Q$3:$U$90,4,)," ")&amp;IF(L130="","",","&amp;IFERROR(VLOOKUP($L130,【選択肢】!$Q$3:$U$90,4,)," "))))))))</f>
        <v/>
      </c>
      <c r="O130" s="1310" t="str">
        <f>IF(G130="","",(IFERROR(VLOOKUP($G130,【選択肢】!$Q$3:$U$90,5,)," ")&amp;IF(H130="","",""&amp;CHAR(10)&amp;IFERROR(VLOOKUP($H130,【選択肢】!$Q$3:$U$90,5,)," ")&amp;IF(I130="","",""&amp;CHAR(10)&amp;IFERROR(VLOOKUP($I130,【選択肢】!$Q$3:$U$90,5,)," ")&amp;IF(J130="","",""&amp;CHAR(10)&amp;IFERROR(VLOOKUP($J130,【選択肢】!$Q$3:$U$90,5,)," ")&amp;IF(K130="","",""&amp;CHAR(10)&amp;IFERROR(VLOOKUP($K130,【選択肢】!$Q$3:$U$90,5,)," ")&amp;IF(L130="","",""&amp;CHAR(10)&amp;IFERROR(VLOOKUP($L130,【選択肢】!$Q$3:$U$90,5,)," "))))))))</f>
        <v/>
      </c>
      <c r="P130" s="1311"/>
      <c r="Q130" s="1119"/>
      <c r="R130" s="1119"/>
      <c r="S130" s="167"/>
      <c r="T130" s="167"/>
      <c r="U130" s="167"/>
      <c r="V130" s="167"/>
      <c r="W130" s="167"/>
    </row>
    <row r="131" spans="2:23">
      <c r="B131" s="1115"/>
      <c r="C131" s="1116"/>
      <c r="D131" s="1117"/>
      <c r="E131" s="1117"/>
      <c r="F131" s="482">
        <f t="shared" si="2"/>
        <v>0</v>
      </c>
      <c r="G131" s="1118"/>
      <c r="H131" s="1118"/>
      <c r="I131" s="1118"/>
      <c r="J131" s="1118"/>
      <c r="K131" s="1118"/>
      <c r="L131" s="1118"/>
      <c r="M131" s="1310" t="str">
        <f>IF(G131="","",(IFERROR(VLOOKUP($G131,【選択肢】!$Q$3:$U$90,2,)," ")&amp;IF(H131="","",""&amp;CHAR(10)&amp;IFERROR(VLOOKUP($H131,【選択肢】!$Q$3:$U$90,2,)," ")&amp;IF(I131="","",""&amp;CHAR(10)&amp;IFERROR(VLOOKUP($I131,【選択肢】!$Q$3:$U$90,2,)," ")&amp;IF(J131="","",""&amp;CHAR(10)&amp;IFERROR(VLOOKUP($J131,【選択肢】!$Q$3:$U$90,2,)," ")&amp;IF(K131="","",""&amp;CHAR(10)&amp;IFERROR(VLOOKUP($K131,【選択肢】!$Q$3:$U$90,2,)," ")&amp;IF(L131="","",""&amp;CHAR(10)&amp;IFERROR(VLOOKUP($L131,【選択肢】!$Q$3:$U$90,2,)," "))))))))</f>
        <v/>
      </c>
      <c r="N131" s="1310" t="str">
        <f>IF(G131="","",(IFERROR(VLOOKUP($G131,【選択肢】!$Q$3:$U$90,4,)," ")&amp;IF(H131="","",","&amp;IFERROR(VLOOKUP($H131,【選択肢】!$Q$3:$U$90,4,)," ")&amp;IF(I131="","",","&amp;IFERROR(VLOOKUP($I131,【選択肢】!$Q$3:$U$90,4,)," ")&amp;IF(J131="","",","&amp;IFERROR(VLOOKUP($J131,【選択肢】!$Q$3:$U$90,4,)," ")&amp;IF(K131="","",","&amp;IFERROR(VLOOKUP($K131,【選択肢】!$Q$3:$U$90,4,)," ")&amp;IF(L131="","",","&amp;IFERROR(VLOOKUP($L131,【選択肢】!$Q$3:$U$90,4,)," "))))))))</f>
        <v/>
      </c>
      <c r="O131" s="1310" t="str">
        <f>IF(G131="","",(IFERROR(VLOOKUP($G131,【選択肢】!$Q$3:$U$90,5,)," ")&amp;IF(H131="","",""&amp;CHAR(10)&amp;IFERROR(VLOOKUP($H131,【選択肢】!$Q$3:$U$90,5,)," ")&amp;IF(I131="","",""&amp;CHAR(10)&amp;IFERROR(VLOOKUP($I131,【選択肢】!$Q$3:$U$90,5,)," ")&amp;IF(J131="","",""&amp;CHAR(10)&amp;IFERROR(VLOOKUP($J131,【選択肢】!$Q$3:$U$90,5,)," ")&amp;IF(K131="","",""&amp;CHAR(10)&amp;IFERROR(VLOOKUP($K131,【選択肢】!$Q$3:$U$90,5,)," ")&amp;IF(L131="","",""&amp;CHAR(10)&amp;IFERROR(VLOOKUP($L131,【選択肢】!$Q$3:$U$90,5,)," "))))))))</f>
        <v/>
      </c>
      <c r="P131" s="1311"/>
      <c r="Q131" s="1119"/>
      <c r="R131" s="1119"/>
      <c r="S131" s="167"/>
      <c r="T131" s="167"/>
      <c r="U131" s="167"/>
      <c r="V131" s="167"/>
      <c r="W131" s="167"/>
    </row>
    <row r="132" spans="2:23">
      <c r="B132" s="1115"/>
      <c r="C132" s="1116"/>
      <c r="D132" s="1117"/>
      <c r="E132" s="1117"/>
      <c r="F132" s="482">
        <f t="shared" si="2"/>
        <v>0</v>
      </c>
      <c r="G132" s="1118"/>
      <c r="H132" s="1118"/>
      <c r="I132" s="1118"/>
      <c r="J132" s="1118"/>
      <c r="K132" s="1118"/>
      <c r="L132" s="1118"/>
      <c r="M132" s="1310" t="str">
        <f>IF(G132="","",(IFERROR(VLOOKUP($G132,【選択肢】!$Q$3:$U$90,2,)," ")&amp;IF(H132="","",""&amp;CHAR(10)&amp;IFERROR(VLOOKUP($H132,【選択肢】!$Q$3:$U$90,2,)," ")&amp;IF(I132="","",""&amp;CHAR(10)&amp;IFERROR(VLOOKUP($I132,【選択肢】!$Q$3:$U$90,2,)," ")&amp;IF(J132="","",""&amp;CHAR(10)&amp;IFERROR(VLOOKUP($J132,【選択肢】!$Q$3:$U$90,2,)," ")&amp;IF(K132="","",""&amp;CHAR(10)&amp;IFERROR(VLOOKUP($K132,【選択肢】!$Q$3:$U$90,2,)," ")&amp;IF(L132="","",""&amp;CHAR(10)&amp;IFERROR(VLOOKUP($L132,【選択肢】!$Q$3:$U$90,2,)," "))))))))</f>
        <v/>
      </c>
      <c r="N132" s="1310" t="str">
        <f>IF(G132="","",(IFERROR(VLOOKUP($G132,【選択肢】!$Q$3:$U$90,4,)," ")&amp;IF(H132="","",","&amp;IFERROR(VLOOKUP($H132,【選択肢】!$Q$3:$U$90,4,)," ")&amp;IF(I132="","",","&amp;IFERROR(VLOOKUP($I132,【選択肢】!$Q$3:$U$90,4,)," ")&amp;IF(J132="","",","&amp;IFERROR(VLOOKUP($J132,【選択肢】!$Q$3:$U$90,4,)," ")&amp;IF(K132="","",","&amp;IFERROR(VLOOKUP($K132,【選択肢】!$Q$3:$U$90,4,)," ")&amp;IF(L132="","",","&amp;IFERROR(VLOOKUP($L132,【選択肢】!$Q$3:$U$90,4,)," "))))))))</f>
        <v/>
      </c>
      <c r="O132" s="1310" t="str">
        <f>IF(G132="","",(IFERROR(VLOOKUP($G132,【選択肢】!$Q$3:$U$90,5,)," ")&amp;IF(H132="","",""&amp;CHAR(10)&amp;IFERROR(VLOOKUP($H132,【選択肢】!$Q$3:$U$90,5,)," ")&amp;IF(I132="","",""&amp;CHAR(10)&amp;IFERROR(VLOOKUP($I132,【選択肢】!$Q$3:$U$90,5,)," ")&amp;IF(J132="","",""&amp;CHAR(10)&amp;IFERROR(VLOOKUP($J132,【選択肢】!$Q$3:$U$90,5,)," ")&amp;IF(K132="","",""&amp;CHAR(10)&amp;IFERROR(VLOOKUP($K132,【選択肢】!$Q$3:$U$90,5,)," ")&amp;IF(L132="","",""&amp;CHAR(10)&amp;IFERROR(VLOOKUP($L132,【選択肢】!$Q$3:$U$90,5,)," "))))))))</f>
        <v/>
      </c>
      <c r="P132" s="1311"/>
      <c r="Q132" s="1119"/>
      <c r="R132" s="1119"/>
      <c r="S132" s="167"/>
      <c r="T132" s="167"/>
      <c r="U132" s="167"/>
      <c r="V132" s="167"/>
      <c r="W132" s="167"/>
    </row>
    <row r="133" spans="2:23">
      <c r="B133" s="1115"/>
      <c r="C133" s="1116"/>
      <c r="D133" s="1117"/>
      <c r="E133" s="1117"/>
      <c r="F133" s="482">
        <f t="shared" si="2"/>
        <v>0</v>
      </c>
      <c r="G133" s="1118"/>
      <c r="H133" s="1118"/>
      <c r="I133" s="1118"/>
      <c r="J133" s="1118"/>
      <c r="K133" s="1118"/>
      <c r="L133" s="1118"/>
      <c r="M133" s="1310" t="str">
        <f>IF(G133="","",(IFERROR(VLOOKUP($G133,【選択肢】!$Q$3:$U$90,2,)," ")&amp;IF(H133="","",""&amp;CHAR(10)&amp;IFERROR(VLOOKUP($H133,【選択肢】!$Q$3:$U$90,2,)," ")&amp;IF(I133="","",""&amp;CHAR(10)&amp;IFERROR(VLOOKUP($I133,【選択肢】!$Q$3:$U$90,2,)," ")&amp;IF(J133="","",""&amp;CHAR(10)&amp;IFERROR(VLOOKUP($J133,【選択肢】!$Q$3:$U$90,2,)," ")&amp;IF(K133="","",""&amp;CHAR(10)&amp;IFERROR(VLOOKUP($K133,【選択肢】!$Q$3:$U$90,2,)," ")&amp;IF(L133="","",""&amp;CHAR(10)&amp;IFERROR(VLOOKUP($L133,【選択肢】!$Q$3:$U$90,2,)," "))))))))</f>
        <v/>
      </c>
      <c r="N133" s="1310" t="str">
        <f>IF(G133="","",(IFERROR(VLOOKUP($G133,【選択肢】!$Q$3:$U$90,4,)," ")&amp;IF(H133="","",","&amp;IFERROR(VLOOKUP($H133,【選択肢】!$Q$3:$U$90,4,)," ")&amp;IF(I133="","",","&amp;IFERROR(VLOOKUP($I133,【選択肢】!$Q$3:$U$90,4,)," ")&amp;IF(J133="","",","&amp;IFERROR(VLOOKUP($J133,【選択肢】!$Q$3:$U$90,4,)," ")&amp;IF(K133="","",","&amp;IFERROR(VLOOKUP($K133,【選択肢】!$Q$3:$U$90,4,)," ")&amp;IF(L133="","",","&amp;IFERROR(VLOOKUP($L133,【選択肢】!$Q$3:$U$90,4,)," "))))))))</f>
        <v/>
      </c>
      <c r="O133" s="1310" t="str">
        <f>IF(G133="","",(IFERROR(VLOOKUP($G133,【選択肢】!$Q$3:$U$90,5,)," ")&amp;IF(H133="","",""&amp;CHAR(10)&amp;IFERROR(VLOOKUP($H133,【選択肢】!$Q$3:$U$90,5,)," ")&amp;IF(I133="","",""&amp;CHAR(10)&amp;IFERROR(VLOOKUP($I133,【選択肢】!$Q$3:$U$90,5,)," ")&amp;IF(J133="","",""&amp;CHAR(10)&amp;IFERROR(VLOOKUP($J133,【選択肢】!$Q$3:$U$90,5,)," ")&amp;IF(K133="","",""&amp;CHAR(10)&amp;IFERROR(VLOOKUP($K133,【選択肢】!$Q$3:$U$90,5,)," ")&amp;IF(L133="","",""&amp;CHAR(10)&amp;IFERROR(VLOOKUP($L133,【選択肢】!$Q$3:$U$90,5,)," "))))))))</f>
        <v/>
      </c>
      <c r="P133" s="1311"/>
      <c r="Q133" s="1119"/>
      <c r="R133" s="1119"/>
      <c r="S133" s="167"/>
      <c r="T133" s="167"/>
      <c r="U133" s="167"/>
      <c r="V133" s="167"/>
      <c r="W133" s="167"/>
    </row>
    <row r="134" spans="2:23">
      <c r="B134" s="1115"/>
      <c r="C134" s="1116"/>
      <c r="D134" s="1117"/>
      <c r="E134" s="1117"/>
      <c r="F134" s="482">
        <f t="shared" si="2"/>
        <v>0</v>
      </c>
      <c r="G134" s="1118"/>
      <c r="H134" s="1118"/>
      <c r="I134" s="1118"/>
      <c r="J134" s="1118"/>
      <c r="K134" s="1118"/>
      <c r="L134" s="1118"/>
      <c r="M134" s="1310" t="str">
        <f>IF(G134="","",(IFERROR(VLOOKUP($G134,【選択肢】!$Q$3:$U$90,2,)," ")&amp;IF(H134="","",""&amp;CHAR(10)&amp;IFERROR(VLOOKUP($H134,【選択肢】!$Q$3:$U$90,2,)," ")&amp;IF(I134="","",""&amp;CHAR(10)&amp;IFERROR(VLOOKUP($I134,【選択肢】!$Q$3:$U$90,2,)," ")&amp;IF(J134="","",""&amp;CHAR(10)&amp;IFERROR(VLOOKUP($J134,【選択肢】!$Q$3:$U$90,2,)," ")&amp;IF(K134="","",""&amp;CHAR(10)&amp;IFERROR(VLOOKUP($K134,【選択肢】!$Q$3:$U$90,2,)," ")&amp;IF(L134="","",""&amp;CHAR(10)&amp;IFERROR(VLOOKUP($L134,【選択肢】!$Q$3:$U$90,2,)," "))))))))</f>
        <v/>
      </c>
      <c r="N134" s="1310" t="str">
        <f>IF(G134="","",(IFERROR(VLOOKUP($G134,【選択肢】!$Q$3:$U$90,4,)," ")&amp;IF(H134="","",","&amp;IFERROR(VLOOKUP($H134,【選択肢】!$Q$3:$U$90,4,)," ")&amp;IF(I134="","",","&amp;IFERROR(VLOOKUP($I134,【選択肢】!$Q$3:$U$90,4,)," ")&amp;IF(J134="","",","&amp;IFERROR(VLOOKUP($J134,【選択肢】!$Q$3:$U$90,4,)," ")&amp;IF(K134="","",","&amp;IFERROR(VLOOKUP($K134,【選択肢】!$Q$3:$U$90,4,)," ")&amp;IF(L134="","",","&amp;IFERROR(VLOOKUP($L134,【選択肢】!$Q$3:$U$90,4,)," "))))))))</f>
        <v/>
      </c>
      <c r="O134" s="1310" t="str">
        <f>IF(G134="","",(IFERROR(VLOOKUP($G134,【選択肢】!$Q$3:$U$90,5,)," ")&amp;IF(H134="","",""&amp;CHAR(10)&amp;IFERROR(VLOOKUP($H134,【選択肢】!$Q$3:$U$90,5,)," ")&amp;IF(I134="","",""&amp;CHAR(10)&amp;IFERROR(VLOOKUP($I134,【選択肢】!$Q$3:$U$90,5,)," ")&amp;IF(J134="","",""&amp;CHAR(10)&amp;IFERROR(VLOOKUP($J134,【選択肢】!$Q$3:$U$90,5,)," ")&amp;IF(K134="","",""&amp;CHAR(10)&amp;IFERROR(VLOOKUP($K134,【選択肢】!$Q$3:$U$90,5,)," ")&amp;IF(L134="","",""&amp;CHAR(10)&amp;IFERROR(VLOOKUP($L134,【選択肢】!$Q$3:$U$90,5,)," "))))))))</f>
        <v/>
      </c>
      <c r="P134" s="1311"/>
      <c r="Q134" s="1119"/>
      <c r="R134" s="1119"/>
      <c r="S134" s="167"/>
      <c r="T134" s="167"/>
      <c r="U134" s="167"/>
      <c r="V134" s="167"/>
      <c r="W134" s="167"/>
    </row>
    <row r="135" spans="2:23">
      <c r="B135" s="1115"/>
      <c r="C135" s="1116"/>
      <c r="D135" s="1117"/>
      <c r="E135" s="1117"/>
      <c r="F135" s="482">
        <f t="shared" si="2"/>
        <v>0</v>
      </c>
      <c r="G135" s="1118"/>
      <c r="H135" s="1118"/>
      <c r="I135" s="1118"/>
      <c r="J135" s="1118"/>
      <c r="K135" s="1118"/>
      <c r="L135" s="1118"/>
      <c r="M135" s="1310" t="str">
        <f>IF(G135="","",(IFERROR(VLOOKUP($G135,【選択肢】!$Q$3:$U$90,2,)," ")&amp;IF(H135="","",""&amp;CHAR(10)&amp;IFERROR(VLOOKUP($H135,【選択肢】!$Q$3:$U$90,2,)," ")&amp;IF(I135="","",""&amp;CHAR(10)&amp;IFERROR(VLOOKUP($I135,【選択肢】!$Q$3:$U$90,2,)," ")&amp;IF(J135="","",""&amp;CHAR(10)&amp;IFERROR(VLOOKUP($J135,【選択肢】!$Q$3:$U$90,2,)," ")&amp;IF(K135="","",""&amp;CHAR(10)&amp;IFERROR(VLOOKUP($K135,【選択肢】!$Q$3:$U$90,2,)," ")&amp;IF(L135="","",""&amp;CHAR(10)&amp;IFERROR(VLOOKUP($L135,【選択肢】!$Q$3:$U$90,2,)," "))))))))</f>
        <v/>
      </c>
      <c r="N135" s="1310" t="str">
        <f>IF(G135="","",(IFERROR(VLOOKUP($G135,【選択肢】!$Q$3:$U$90,4,)," ")&amp;IF(H135="","",","&amp;IFERROR(VLOOKUP($H135,【選択肢】!$Q$3:$U$90,4,)," ")&amp;IF(I135="","",","&amp;IFERROR(VLOOKUP($I135,【選択肢】!$Q$3:$U$90,4,)," ")&amp;IF(J135="","",","&amp;IFERROR(VLOOKUP($J135,【選択肢】!$Q$3:$U$90,4,)," ")&amp;IF(K135="","",","&amp;IFERROR(VLOOKUP($K135,【選択肢】!$Q$3:$U$90,4,)," ")&amp;IF(L135="","",","&amp;IFERROR(VLOOKUP($L135,【選択肢】!$Q$3:$U$90,4,)," "))))))))</f>
        <v/>
      </c>
      <c r="O135" s="1310" t="str">
        <f>IF(G135="","",(IFERROR(VLOOKUP($G135,【選択肢】!$Q$3:$U$90,5,)," ")&amp;IF(H135="","",""&amp;CHAR(10)&amp;IFERROR(VLOOKUP($H135,【選択肢】!$Q$3:$U$90,5,)," ")&amp;IF(I135="","",""&amp;CHAR(10)&amp;IFERROR(VLOOKUP($I135,【選択肢】!$Q$3:$U$90,5,)," ")&amp;IF(J135="","",""&amp;CHAR(10)&amp;IFERROR(VLOOKUP($J135,【選択肢】!$Q$3:$U$90,5,)," ")&amp;IF(K135="","",""&amp;CHAR(10)&amp;IFERROR(VLOOKUP($K135,【選択肢】!$Q$3:$U$90,5,)," ")&amp;IF(L135="","",""&amp;CHAR(10)&amp;IFERROR(VLOOKUP($L135,【選択肢】!$Q$3:$U$90,5,)," "))))))))</f>
        <v/>
      </c>
      <c r="P135" s="1311"/>
      <c r="Q135" s="1119"/>
      <c r="R135" s="1119"/>
      <c r="S135" s="167"/>
      <c r="T135" s="167"/>
      <c r="U135" s="167"/>
      <c r="V135" s="167"/>
      <c r="W135" s="167"/>
    </row>
    <row r="136" spans="2:23">
      <c r="B136" s="1115"/>
      <c r="C136" s="1116"/>
      <c r="D136" s="1117"/>
      <c r="E136" s="1117"/>
      <c r="F136" s="482">
        <f t="shared" si="2"/>
        <v>0</v>
      </c>
      <c r="G136" s="1118"/>
      <c r="H136" s="1118"/>
      <c r="I136" s="1118"/>
      <c r="J136" s="1118"/>
      <c r="K136" s="1118"/>
      <c r="L136" s="1118"/>
      <c r="M136" s="1310" t="str">
        <f>IF(G136="","",(IFERROR(VLOOKUP($G136,【選択肢】!$Q$3:$U$90,2,)," ")&amp;IF(H136="","",""&amp;CHAR(10)&amp;IFERROR(VLOOKUP($H136,【選択肢】!$Q$3:$U$90,2,)," ")&amp;IF(I136="","",""&amp;CHAR(10)&amp;IFERROR(VLOOKUP($I136,【選択肢】!$Q$3:$U$90,2,)," ")&amp;IF(J136="","",""&amp;CHAR(10)&amp;IFERROR(VLOOKUP($J136,【選択肢】!$Q$3:$U$90,2,)," ")&amp;IF(K136="","",""&amp;CHAR(10)&amp;IFERROR(VLOOKUP($K136,【選択肢】!$Q$3:$U$90,2,)," ")&amp;IF(L136="","",""&amp;CHAR(10)&amp;IFERROR(VLOOKUP($L136,【選択肢】!$Q$3:$U$90,2,)," "))))))))</f>
        <v/>
      </c>
      <c r="N136" s="1310" t="str">
        <f>IF(G136="","",(IFERROR(VLOOKUP($G136,【選択肢】!$Q$3:$U$90,4,)," ")&amp;IF(H136="","",","&amp;IFERROR(VLOOKUP($H136,【選択肢】!$Q$3:$U$90,4,)," ")&amp;IF(I136="","",","&amp;IFERROR(VLOOKUP($I136,【選択肢】!$Q$3:$U$90,4,)," ")&amp;IF(J136="","",","&amp;IFERROR(VLOOKUP($J136,【選択肢】!$Q$3:$U$90,4,)," ")&amp;IF(K136="","",","&amp;IFERROR(VLOOKUP($K136,【選択肢】!$Q$3:$U$90,4,)," ")&amp;IF(L136="","",","&amp;IFERROR(VLOOKUP($L136,【選択肢】!$Q$3:$U$90,4,)," "))))))))</f>
        <v/>
      </c>
      <c r="O136" s="1310" t="str">
        <f>IF(G136="","",(IFERROR(VLOOKUP($G136,【選択肢】!$Q$3:$U$90,5,)," ")&amp;IF(H136="","",""&amp;CHAR(10)&amp;IFERROR(VLOOKUP($H136,【選択肢】!$Q$3:$U$90,5,)," ")&amp;IF(I136="","",""&amp;CHAR(10)&amp;IFERROR(VLOOKUP($I136,【選択肢】!$Q$3:$U$90,5,)," ")&amp;IF(J136="","",""&amp;CHAR(10)&amp;IFERROR(VLOOKUP($J136,【選択肢】!$Q$3:$U$90,5,)," ")&amp;IF(K136="","",""&amp;CHAR(10)&amp;IFERROR(VLOOKUP($K136,【選択肢】!$Q$3:$U$90,5,)," ")&amp;IF(L136="","",""&amp;CHAR(10)&amp;IFERROR(VLOOKUP($L136,【選択肢】!$Q$3:$U$90,5,)," "))))))))</f>
        <v/>
      </c>
      <c r="P136" s="1311"/>
      <c r="Q136" s="1119"/>
      <c r="R136" s="1119"/>
      <c r="S136" s="167"/>
      <c r="T136" s="167"/>
      <c r="U136" s="167"/>
      <c r="V136" s="167"/>
      <c r="W136" s="167"/>
    </row>
    <row r="137" spans="2:23">
      <c r="B137" s="1115"/>
      <c r="C137" s="1116"/>
      <c r="D137" s="1117"/>
      <c r="E137" s="1117"/>
      <c r="F137" s="482">
        <f t="shared" si="2"/>
        <v>0</v>
      </c>
      <c r="G137" s="1118"/>
      <c r="H137" s="1118"/>
      <c r="I137" s="1118"/>
      <c r="J137" s="1118"/>
      <c r="K137" s="1118"/>
      <c r="L137" s="1118"/>
      <c r="M137" s="1310" t="str">
        <f>IF(G137="","",(IFERROR(VLOOKUP($G137,【選択肢】!$Q$3:$U$90,2,)," ")&amp;IF(H137="","",""&amp;CHAR(10)&amp;IFERROR(VLOOKUP($H137,【選択肢】!$Q$3:$U$90,2,)," ")&amp;IF(I137="","",""&amp;CHAR(10)&amp;IFERROR(VLOOKUP($I137,【選択肢】!$Q$3:$U$90,2,)," ")&amp;IF(J137="","",""&amp;CHAR(10)&amp;IFERROR(VLOOKUP($J137,【選択肢】!$Q$3:$U$90,2,)," ")&amp;IF(K137="","",""&amp;CHAR(10)&amp;IFERROR(VLOOKUP($K137,【選択肢】!$Q$3:$U$90,2,)," ")&amp;IF(L137="","",""&amp;CHAR(10)&amp;IFERROR(VLOOKUP($L137,【選択肢】!$Q$3:$U$90,2,)," "))))))))</f>
        <v/>
      </c>
      <c r="N137" s="1310" t="str">
        <f>IF(G137="","",(IFERROR(VLOOKUP($G137,【選択肢】!$Q$3:$U$90,4,)," ")&amp;IF(H137="","",","&amp;IFERROR(VLOOKUP($H137,【選択肢】!$Q$3:$U$90,4,)," ")&amp;IF(I137="","",","&amp;IFERROR(VLOOKUP($I137,【選択肢】!$Q$3:$U$90,4,)," ")&amp;IF(J137="","",","&amp;IFERROR(VLOOKUP($J137,【選択肢】!$Q$3:$U$90,4,)," ")&amp;IF(K137="","",","&amp;IFERROR(VLOOKUP($K137,【選択肢】!$Q$3:$U$90,4,)," ")&amp;IF(L137="","",","&amp;IFERROR(VLOOKUP($L137,【選択肢】!$Q$3:$U$90,4,)," "))))))))</f>
        <v/>
      </c>
      <c r="O137" s="1310" t="str">
        <f>IF(G137="","",(IFERROR(VLOOKUP($G137,【選択肢】!$Q$3:$U$90,5,)," ")&amp;IF(H137="","",""&amp;CHAR(10)&amp;IFERROR(VLOOKUP($H137,【選択肢】!$Q$3:$U$90,5,)," ")&amp;IF(I137="","",""&amp;CHAR(10)&amp;IFERROR(VLOOKUP($I137,【選択肢】!$Q$3:$U$90,5,)," ")&amp;IF(J137="","",""&amp;CHAR(10)&amp;IFERROR(VLOOKUP($J137,【選択肢】!$Q$3:$U$90,5,)," ")&amp;IF(K137="","",""&amp;CHAR(10)&amp;IFERROR(VLOOKUP($K137,【選択肢】!$Q$3:$U$90,5,)," ")&amp;IF(L137="","",""&amp;CHAR(10)&amp;IFERROR(VLOOKUP($L137,【選択肢】!$Q$3:$U$90,5,)," "))))))))</f>
        <v/>
      </c>
      <c r="P137" s="1311"/>
      <c r="Q137" s="1119"/>
      <c r="R137" s="1119"/>
      <c r="S137" s="167"/>
      <c r="T137" s="167"/>
      <c r="U137" s="167"/>
      <c r="V137" s="167"/>
      <c r="W137" s="167"/>
    </row>
    <row r="138" spans="2:23">
      <c r="B138" s="1115"/>
      <c r="C138" s="1116"/>
      <c r="D138" s="1117"/>
      <c r="E138" s="1117"/>
      <c r="F138" s="482">
        <f t="shared" si="2"/>
        <v>0</v>
      </c>
      <c r="G138" s="1118"/>
      <c r="H138" s="1118"/>
      <c r="I138" s="1118"/>
      <c r="J138" s="1118"/>
      <c r="K138" s="1118"/>
      <c r="L138" s="1118"/>
      <c r="M138" s="1310" t="str">
        <f>IF(G138="","",(IFERROR(VLOOKUP($G138,【選択肢】!$Q$3:$U$90,2,)," ")&amp;IF(H138="","",""&amp;CHAR(10)&amp;IFERROR(VLOOKUP($H138,【選択肢】!$Q$3:$U$90,2,)," ")&amp;IF(I138="","",""&amp;CHAR(10)&amp;IFERROR(VLOOKUP($I138,【選択肢】!$Q$3:$U$90,2,)," ")&amp;IF(J138="","",""&amp;CHAR(10)&amp;IFERROR(VLOOKUP($J138,【選択肢】!$Q$3:$U$90,2,)," ")&amp;IF(K138="","",""&amp;CHAR(10)&amp;IFERROR(VLOOKUP($K138,【選択肢】!$Q$3:$U$90,2,)," ")&amp;IF(L138="","",""&amp;CHAR(10)&amp;IFERROR(VLOOKUP($L138,【選択肢】!$Q$3:$U$90,2,)," "))))))))</f>
        <v/>
      </c>
      <c r="N138" s="1310" t="str">
        <f>IF(G138="","",(IFERROR(VLOOKUP($G138,【選択肢】!$Q$3:$U$90,4,)," ")&amp;IF(H138="","",","&amp;IFERROR(VLOOKUP($H138,【選択肢】!$Q$3:$U$90,4,)," ")&amp;IF(I138="","",","&amp;IFERROR(VLOOKUP($I138,【選択肢】!$Q$3:$U$90,4,)," ")&amp;IF(J138="","",","&amp;IFERROR(VLOOKUP($J138,【選択肢】!$Q$3:$U$90,4,)," ")&amp;IF(K138="","",","&amp;IFERROR(VLOOKUP($K138,【選択肢】!$Q$3:$U$90,4,)," ")&amp;IF(L138="","",","&amp;IFERROR(VLOOKUP($L138,【選択肢】!$Q$3:$U$90,4,)," "))))))))</f>
        <v/>
      </c>
      <c r="O138" s="1310" t="str">
        <f>IF(G138="","",(IFERROR(VLOOKUP($G138,【選択肢】!$Q$3:$U$90,5,)," ")&amp;IF(H138="","",""&amp;CHAR(10)&amp;IFERROR(VLOOKUP($H138,【選択肢】!$Q$3:$U$90,5,)," ")&amp;IF(I138="","",""&amp;CHAR(10)&amp;IFERROR(VLOOKUP($I138,【選択肢】!$Q$3:$U$90,5,)," ")&amp;IF(J138="","",""&amp;CHAR(10)&amp;IFERROR(VLOOKUP($J138,【選択肢】!$Q$3:$U$90,5,)," ")&amp;IF(K138="","",""&amp;CHAR(10)&amp;IFERROR(VLOOKUP($K138,【選択肢】!$Q$3:$U$90,5,)," ")&amp;IF(L138="","",""&amp;CHAR(10)&amp;IFERROR(VLOOKUP($L138,【選択肢】!$Q$3:$U$90,5,)," "))))))))</f>
        <v/>
      </c>
      <c r="P138" s="1311"/>
      <c r="Q138" s="1119"/>
      <c r="R138" s="1119"/>
      <c r="S138" s="167"/>
      <c r="T138" s="167"/>
      <c r="U138" s="167"/>
      <c r="V138" s="167"/>
      <c r="W138" s="167"/>
    </row>
    <row r="139" spans="2:23">
      <c r="B139" s="1115"/>
      <c r="C139" s="1116"/>
      <c r="D139" s="1117"/>
      <c r="E139" s="1117"/>
      <c r="F139" s="482">
        <f t="shared" si="2"/>
        <v>0</v>
      </c>
      <c r="G139" s="1118"/>
      <c r="H139" s="1118"/>
      <c r="I139" s="1118"/>
      <c r="J139" s="1118"/>
      <c r="K139" s="1118"/>
      <c r="L139" s="1118"/>
      <c r="M139" s="1310" t="str">
        <f>IF(G139="","",(IFERROR(VLOOKUP($G139,【選択肢】!$Q$3:$U$90,2,)," ")&amp;IF(H139="","",""&amp;CHAR(10)&amp;IFERROR(VLOOKUP($H139,【選択肢】!$Q$3:$U$90,2,)," ")&amp;IF(I139="","",""&amp;CHAR(10)&amp;IFERROR(VLOOKUP($I139,【選択肢】!$Q$3:$U$90,2,)," ")&amp;IF(J139="","",""&amp;CHAR(10)&amp;IFERROR(VLOOKUP($J139,【選択肢】!$Q$3:$U$90,2,)," ")&amp;IF(K139="","",""&amp;CHAR(10)&amp;IFERROR(VLOOKUP($K139,【選択肢】!$Q$3:$U$90,2,)," ")&amp;IF(L139="","",""&amp;CHAR(10)&amp;IFERROR(VLOOKUP($L139,【選択肢】!$Q$3:$U$90,2,)," "))))))))</f>
        <v/>
      </c>
      <c r="N139" s="1310" t="str">
        <f>IF(G139="","",(IFERROR(VLOOKUP($G139,【選択肢】!$Q$3:$U$90,4,)," ")&amp;IF(H139="","",","&amp;IFERROR(VLOOKUP($H139,【選択肢】!$Q$3:$U$90,4,)," ")&amp;IF(I139="","",","&amp;IFERROR(VLOOKUP($I139,【選択肢】!$Q$3:$U$90,4,)," ")&amp;IF(J139="","",","&amp;IFERROR(VLOOKUP($J139,【選択肢】!$Q$3:$U$90,4,)," ")&amp;IF(K139="","",","&amp;IFERROR(VLOOKUP($K139,【選択肢】!$Q$3:$U$90,4,)," ")&amp;IF(L139="","",","&amp;IFERROR(VLOOKUP($L139,【選択肢】!$Q$3:$U$90,4,)," "))))))))</f>
        <v/>
      </c>
      <c r="O139" s="1310" t="str">
        <f>IF(G139="","",(IFERROR(VLOOKUP($G139,【選択肢】!$Q$3:$U$90,5,)," ")&amp;IF(H139="","",""&amp;CHAR(10)&amp;IFERROR(VLOOKUP($H139,【選択肢】!$Q$3:$U$90,5,)," ")&amp;IF(I139="","",""&amp;CHAR(10)&amp;IFERROR(VLOOKUP($I139,【選択肢】!$Q$3:$U$90,5,)," ")&amp;IF(J139="","",""&amp;CHAR(10)&amp;IFERROR(VLOOKUP($J139,【選択肢】!$Q$3:$U$90,5,)," ")&amp;IF(K139="","",""&amp;CHAR(10)&amp;IFERROR(VLOOKUP($K139,【選択肢】!$Q$3:$U$90,5,)," ")&amp;IF(L139="","",""&amp;CHAR(10)&amp;IFERROR(VLOOKUP($L139,【選択肢】!$Q$3:$U$90,5,)," "))))))))</f>
        <v/>
      </c>
      <c r="P139" s="1311"/>
      <c r="Q139" s="1119"/>
      <c r="R139" s="1119"/>
      <c r="S139" s="167"/>
      <c r="T139" s="167"/>
      <c r="U139" s="167"/>
      <c r="V139" s="167"/>
      <c r="W139" s="167"/>
    </row>
    <row r="140" spans="2:23">
      <c r="B140" s="1115"/>
      <c r="C140" s="1116"/>
      <c r="D140" s="1117"/>
      <c r="E140" s="1117"/>
      <c r="F140" s="482">
        <f t="shared" si="2"/>
        <v>0</v>
      </c>
      <c r="G140" s="1118"/>
      <c r="H140" s="1118"/>
      <c r="I140" s="1118"/>
      <c r="J140" s="1118"/>
      <c r="K140" s="1118"/>
      <c r="L140" s="1118"/>
      <c r="M140" s="1310" t="str">
        <f>IF(G140="","",(IFERROR(VLOOKUP($G140,【選択肢】!$Q$3:$U$90,2,)," ")&amp;IF(H140="","",""&amp;CHAR(10)&amp;IFERROR(VLOOKUP($H140,【選択肢】!$Q$3:$U$90,2,)," ")&amp;IF(I140="","",""&amp;CHAR(10)&amp;IFERROR(VLOOKUP($I140,【選択肢】!$Q$3:$U$90,2,)," ")&amp;IF(J140="","",""&amp;CHAR(10)&amp;IFERROR(VLOOKUP($J140,【選択肢】!$Q$3:$U$90,2,)," ")&amp;IF(K140="","",""&amp;CHAR(10)&amp;IFERROR(VLOOKUP($K140,【選択肢】!$Q$3:$U$90,2,)," ")&amp;IF(L140="","",""&amp;CHAR(10)&amp;IFERROR(VLOOKUP($L140,【選択肢】!$Q$3:$U$90,2,)," "))))))))</f>
        <v/>
      </c>
      <c r="N140" s="1310" t="str">
        <f>IF(G140="","",(IFERROR(VLOOKUP($G140,【選択肢】!$Q$3:$U$90,4,)," ")&amp;IF(H140="","",","&amp;IFERROR(VLOOKUP($H140,【選択肢】!$Q$3:$U$90,4,)," ")&amp;IF(I140="","",","&amp;IFERROR(VLOOKUP($I140,【選択肢】!$Q$3:$U$90,4,)," ")&amp;IF(J140="","",","&amp;IFERROR(VLOOKUP($J140,【選択肢】!$Q$3:$U$90,4,)," ")&amp;IF(K140="","",","&amp;IFERROR(VLOOKUP($K140,【選択肢】!$Q$3:$U$90,4,)," ")&amp;IF(L140="","",","&amp;IFERROR(VLOOKUP($L140,【選択肢】!$Q$3:$U$90,4,)," "))))))))</f>
        <v/>
      </c>
      <c r="O140" s="1310" t="str">
        <f>IF(G140="","",(IFERROR(VLOOKUP($G140,【選択肢】!$Q$3:$U$90,5,)," ")&amp;IF(H140="","",""&amp;CHAR(10)&amp;IFERROR(VLOOKUP($H140,【選択肢】!$Q$3:$U$90,5,)," ")&amp;IF(I140="","",""&amp;CHAR(10)&amp;IFERROR(VLOOKUP($I140,【選択肢】!$Q$3:$U$90,5,)," ")&amp;IF(J140="","",""&amp;CHAR(10)&amp;IFERROR(VLOOKUP($J140,【選択肢】!$Q$3:$U$90,5,)," ")&amp;IF(K140="","",""&amp;CHAR(10)&amp;IFERROR(VLOOKUP($K140,【選択肢】!$Q$3:$U$90,5,)," ")&amp;IF(L140="","",""&amp;CHAR(10)&amp;IFERROR(VLOOKUP($L140,【選択肢】!$Q$3:$U$90,5,)," "))))))))</f>
        <v/>
      </c>
      <c r="P140" s="1311"/>
      <c r="Q140" s="1119"/>
      <c r="R140" s="1119"/>
      <c r="S140" s="167"/>
      <c r="T140" s="167"/>
      <c r="U140" s="167"/>
      <c r="V140" s="167"/>
      <c r="W140" s="167"/>
    </row>
    <row r="141" spans="2:23">
      <c r="B141" s="1115"/>
      <c r="C141" s="1116"/>
      <c r="D141" s="1117"/>
      <c r="E141" s="1117"/>
      <c r="F141" s="482">
        <f t="shared" si="2"/>
        <v>0</v>
      </c>
      <c r="G141" s="1118"/>
      <c r="H141" s="1118"/>
      <c r="I141" s="1118"/>
      <c r="J141" s="1118"/>
      <c r="K141" s="1118"/>
      <c r="L141" s="1118"/>
      <c r="M141" s="1310" t="str">
        <f>IF(G141="","",(IFERROR(VLOOKUP($G141,【選択肢】!$Q$3:$U$90,2,)," ")&amp;IF(H141="","",""&amp;CHAR(10)&amp;IFERROR(VLOOKUP($H141,【選択肢】!$Q$3:$U$90,2,)," ")&amp;IF(I141="","",""&amp;CHAR(10)&amp;IFERROR(VLOOKUP($I141,【選択肢】!$Q$3:$U$90,2,)," ")&amp;IF(J141="","",""&amp;CHAR(10)&amp;IFERROR(VLOOKUP($J141,【選択肢】!$Q$3:$U$90,2,)," ")&amp;IF(K141="","",""&amp;CHAR(10)&amp;IFERROR(VLOOKUP($K141,【選択肢】!$Q$3:$U$90,2,)," ")&amp;IF(L141="","",""&amp;CHAR(10)&amp;IFERROR(VLOOKUP($L141,【選択肢】!$Q$3:$U$90,2,)," "))))))))</f>
        <v/>
      </c>
      <c r="N141" s="1310" t="str">
        <f>IF(G141="","",(IFERROR(VLOOKUP($G141,【選択肢】!$Q$3:$U$90,4,)," ")&amp;IF(H141="","",","&amp;IFERROR(VLOOKUP($H141,【選択肢】!$Q$3:$U$90,4,)," ")&amp;IF(I141="","",","&amp;IFERROR(VLOOKUP($I141,【選択肢】!$Q$3:$U$90,4,)," ")&amp;IF(J141="","",","&amp;IFERROR(VLOOKUP($J141,【選択肢】!$Q$3:$U$90,4,)," ")&amp;IF(K141="","",","&amp;IFERROR(VLOOKUP($K141,【選択肢】!$Q$3:$U$90,4,)," ")&amp;IF(L141="","",","&amp;IFERROR(VLOOKUP($L141,【選択肢】!$Q$3:$U$90,4,)," "))))))))</f>
        <v/>
      </c>
      <c r="O141" s="1310" t="str">
        <f>IF(G141="","",(IFERROR(VLOOKUP($G141,【選択肢】!$Q$3:$U$90,5,)," ")&amp;IF(H141="","",""&amp;CHAR(10)&amp;IFERROR(VLOOKUP($H141,【選択肢】!$Q$3:$U$90,5,)," ")&amp;IF(I141="","",""&amp;CHAR(10)&amp;IFERROR(VLOOKUP($I141,【選択肢】!$Q$3:$U$90,5,)," ")&amp;IF(J141="","",""&amp;CHAR(10)&amp;IFERROR(VLOOKUP($J141,【選択肢】!$Q$3:$U$90,5,)," ")&amp;IF(K141="","",""&amp;CHAR(10)&amp;IFERROR(VLOOKUP($K141,【選択肢】!$Q$3:$U$90,5,)," ")&amp;IF(L141="","",""&amp;CHAR(10)&amp;IFERROR(VLOOKUP($L141,【選択肢】!$Q$3:$U$90,5,)," "))))))))</f>
        <v/>
      </c>
      <c r="P141" s="1311"/>
      <c r="Q141" s="1119"/>
      <c r="R141" s="1119"/>
      <c r="S141" s="167"/>
      <c r="T141" s="167"/>
      <c r="U141" s="167"/>
      <c r="V141" s="167"/>
      <c r="W141" s="167"/>
    </row>
    <row r="142" spans="2:23">
      <c r="B142" s="1115"/>
      <c r="C142" s="1116"/>
      <c r="D142" s="1117"/>
      <c r="E142" s="1117"/>
      <c r="F142" s="482">
        <f t="shared" si="2"/>
        <v>0</v>
      </c>
      <c r="G142" s="1118"/>
      <c r="H142" s="1118"/>
      <c r="I142" s="1118"/>
      <c r="J142" s="1118"/>
      <c r="K142" s="1118"/>
      <c r="L142" s="1118"/>
      <c r="M142" s="1310" t="str">
        <f>IF(G142="","",(IFERROR(VLOOKUP($G142,【選択肢】!$Q$3:$U$90,2,)," ")&amp;IF(H142="","",""&amp;CHAR(10)&amp;IFERROR(VLOOKUP($H142,【選択肢】!$Q$3:$U$90,2,)," ")&amp;IF(I142="","",""&amp;CHAR(10)&amp;IFERROR(VLOOKUP($I142,【選択肢】!$Q$3:$U$90,2,)," ")&amp;IF(J142="","",""&amp;CHAR(10)&amp;IFERROR(VLOOKUP($J142,【選択肢】!$Q$3:$U$90,2,)," ")&amp;IF(K142="","",""&amp;CHAR(10)&amp;IFERROR(VLOOKUP($K142,【選択肢】!$Q$3:$U$90,2,)," ")&amp;IF(L142="","",""&amp;CHAR(10)&amp;IFERROR(VLOOKUP($L142,【選択肢】!$Q$3:$U$90,2,)," "))))))))</f>
        <v/>
      </c>
      <c r="N142" s="1310" t="str">
        <f>IF(G142="","",(IFERROR(VLOOKUP($G142,【選択肢】!$Q$3:$U$90,4,)," ")&amp;IF(H142="","",","&amp;IFERROR(VLOOKUP($H142,【選択肢】!$Q$3:$U$90,4,)," ")&amp;IF(I142="","",","&amp;IFERROR(VLOOKUP($I142,【選択肢】!$Q$3:$U$90,4,)," ")&amp;IF(J142="","",","&amp;IFERROR(VLOOKUP($J142,【選択肢】!$Q$3:$U$90,4,)," ")&amp;IF(K142="","",","&amp;IFERROR(VLOOKUP($K142,【選択肢】!$Q$3:$U$90,4,)," ")&amp;IF(L142="","",","&amp;IFERROR(VLOOKUP($L142,【選択肢】!$Q$3:$U$90,4,)," "))))))))</f>
        <v/>
      </c>
      <c r="O142" s="1310" t="str">
        <f>IF(G142="","",(IFERROR(VLOOKUP($G142,【選択肢】!$Q$3:$U$90,5,)," ")&amp;IF(H142="","",""&amp;CHAR(10)&amp;IFERROR(VLOOKUP($H142,【選択肢】!$Q$3:$U$90,5,)," ")&amp;IF(I142="","",""&amp;CHAR(10)&amp;IFERROR(VLOOKUP($I142,【選択肢】!$Q$3:$U$90,5,)," ")&amp;IF(J142="","",""&amp;CHAR(10)&amp;IFERROR(VLOOKUP($J142,【選択肢】!$Q$3:$U$90,5,)," ")&amp;IF(K142="","",""&amp;CHAR(10)&amp;IFERROR(VLOOKUP($K142,【選択肢】!$Q$3:$U$90,5,)," ")&amp;IF(L142="","",""&amp;CHAR(10)&amp;IFERROR(VLOOKUP($L142,【選択肢】!$Q$3:$U$90,5,)," "))))))))</f>
        <v/>
      </c>
      <c r="P142" s="1311"/>
      <c r="Q142" s="1119"/>
      <c r="R142" s="1119"/>
      <c r="S142" s="167"/>
      <c r="T142" s="167"/>
      <c r="U142" s="167"/>
      <c r="V142" s="167"/>
      <c r="W142" s="167"/>
    </row>
    <row r="143" spans="2:23">
      <c r="B143" s="1115"/>
      <c r="C143" s="1116"/>
      <c r="D143" s="1117"/>
      <c r="E143" s="1117"/>
      <c r="F143" s="482">
        <f t="shared" si="2"/>
        <v>0</v>
      </c>
      <c r="G143" s="1118"/>
      <c r="H143" s="1118"/>
      <c r="I143" s="1118"/>
      <c r="J143" s="1118"/>
      <c r="K143" s="1118"/>
      <c r="L143" s="1118"/>
      <c r="M143" s="1310" t="str">
        <f>IF(G143="","",(IFERROR(VLOOKUP($G143,【選択肢】!$Q$3:$U$90,2,)," ")&amp;IF(H143="","",""&amp;CHAR(10)&amp;IFERROR(VLOOKUP($H143,【選択肢】!$Q$3:$U$90,2,)," ")&amp;IF(I143="","",""&amp;CHAR(10)&amp;IFERROR(VLOOKUP($I143,【選択肢】!$Q$3:$U$90,2,)," ")&amp;IF(J143="","",""&amp;CHAR(10)&amp;IFERROR(VLOOKUP($J143,【選択肢】!$Q$3:$U$90,2,)," ")&amp;IF(K143="","",""&amp;CHAR(10)&amp;IFERROR(VLOOKUP($K143,【選択肢】!$Q$3:$U$90,2,)," ")&amp;IF(L143="","",""&amp;CHAR(10)&amp;IFERROR(VLOOKUP($L143,【選択肢】!$Q$3:$U$90,2,)," "))))))))</f>
        <v/>
      </c>
      <c r="N143" s="1310" t="str">
        <f>IF(G143="","",(IFERROR(VLOOKUP($G143,【選択肢】!$Q$3:$U$90,4,)," ")&amp;IF(H143="","",","&amp;IFERROR(VLOOKUP($H143,【選択肢】!$Q$3:$U$90,4,)," ")&amp;IF(I143="","",","&amp;IFERROR(VLOOKUP($I143,【選択肢】!$Q$3:$U$90,4,)," ")&amp;IF(J143="","",","&amp;IFERROR(VLOOKUP($J143,【選択肢】!$Q$3:$U$90,4,)," ")&amp;IF(K143="","",","&amp;IFERROR(VLOOKUP($K143,【選択肢】!$Q$3:$U$90,4,)," ")&amp;IF(L143="","",","&amp;IFERROR(VLOOKUP($L143,【選択肢】!$Q$3:$U$90,4,)," "))))))))</f>
        <v/>
      </c>
      <c r="O143" s="1310" t="str">
        <f>IF(G143="","",(IFERROR(VLOOKUP($G143,【選択肢】!$Q$3:$U$90,5,)," ")&amp;IF(H143="","",""&amp;CHAR(10)&amp;IFERROR(VLOOKUP($H143,【選択肢】!$Q$3:$U$90,5,)," ")&amp;IF(I143="","",""&amp;CHAR(10)&amp;IFERROR(VLOOKUP($I143,【選択肢】!$Q$3:$U$90,5,)," ")&amp;IF(J143="","",""&amp;CHAR(10)&amp;IFERROR(VLOOKUP($J143,【選択肢】!$Q$3:$U$90,5,)," ")&amp;IF(K143="","",""&amp;CHAR(10)&amp;IFERROR(VLOOKUP($K143,【選択肢】!$Q$3:$U$90,5,)," ")&amp;IF(L143="","",""&amp;CHAR(10)&amp;IFERROR(VLOOKUP($L143,【選択肢】!$Q$3:$U$90,5,)," "))))))))</f>
        <v/>
      </c>
      <c r="P143" s="1311"/>
      <c r="Q143" s="1119"/>
      <c r="R143" s="1119"/>
      <c r="S143" s="167"/>
      <c r="T143" s="167"/>
      <c r="U143" s="167"/>
      <c r="V143" s="167"/>
      <c r="W143" s="167"/>
    </row>
    <row r="144" spans="2:23">
      <c r="B144" s="1115"/>
      <c r="C144" s="1116"/>
      <c r="D144" s="1117"/>
      <c r="E144" s="1117"/>
      <c r="F144" s="482">
        <f t="shared" si="2"/>
        <v>0</v>
      </c>
      <c r="G144" s="1118"/>
      <c r="H144" s="1118"/>
      <c r="I144" s="1118"/>
      <c r="J144" s="1118"/>
      <c r="K144" s="1118"/>
      <c r="L144" s="1118"/>
      <c r="M144" s="1310" t="str">
        <f>IF(G144="","",(IFERROR(VLOOKUP($G144,【選択肢】!$Q$3:$U$90,2,)," ")&amp;IF(H144="","",""&amp;CHAR(10)&amp;IFERROR(VLOOKUP($H144,【選択肢】!$Q$3:$U$90,2,)," ")&amp;IF(I144="","",""&amp;CHAR(10)&amp;IFERROR(VLOOKUP($I144,【選択肢】!$Q$3:$U$90,2,)," ")&amp;IF(J144="","",""&amp;CHAR(10)&amp;IFERROR(VLOOKUP($J144,【選択肢】!$Q$3:$U$90,2,)," ")&amp;IF(K144="","",""&amp;CHAR(10)&amp;IFERROR(VLOOKUP($K144,【選択肢】!$Q$3:$U$90,2,)," ")&amp;IF(L144="","",""&amp;CHAR(10)&amp;IFERROR(VLOOKUP($L144,【選択肢】!$Q$3:$U$90,2,)," "))))))))</f>
        <v/>
      </c>
      <c r="N144" s="1310" t="str">
        <f>IF(G144="","",(IFERROR(VLOOKUP($G144,【選択肢】!$Q$3:$U$90,4,)," ")&amp;IF(H144="","",","&amp;IFERROR(VLOOKUP($H144,【選択肢】!$Q$3:$U$90,4,)," ")&amp;IF(I144="","",","&amp;IFERROR(VLOOKUP($I144,【選択肢】!$Q$3:$U$90,4,)," ")&amp;IF(J144="","",","&amp;IFERROR(VLOOKUP($J144,【選択肢】!$Q$3:$U$90,4,)," ")&amp;IF(K144="","",","&amp;IFERROR(VLOOKUP($K144,【選択肢】!$Q$3:$U$90,4,)," ")&amp;IF(L144="","",","&amp;IFERROR(VLOOKUP($L144,【選択肢】!$Q$3:$U$90,4,)," "))))))))</f>
        <v/>
      </c>
      <c r="O144" s="1310" t="str">
        <f>IF(G144="","",(IFERROR(VLOOKUP($G144,【選択肢】!$Q$3:$U$90,5,)," ")&amp;IF(H144="","",""&amp;CHAR(10)&amp;IFERROR(VLOOKUP($H144,【選択肢】!$Q$3:$U$90,5,)," ")&amp;IF(I144="","",""&amp;CHAR(10)&amp;IFERROR(VLOOKUP($I144,【選択肢】!$Q$3:$U$90,5,)," ")&amp;IF(J144="","",""&amp;CHAR(10)&amp;IFERROR(VLOOKUP($J144,【選択肢】!$Q$3:$U$90,5,)," ")&amp;IF(K144="","",""&amp;CHAR(10)&amp;IFERROR(VLOOKUP($K144,【選択肢】!$Q$3:$U$90,5,)," ")&amp;IF(L144="","",""&amp;CHAR(10)&amp;IFERROR(VLOOKUP($L144,【選択肢】!$Q$3:$U$90,5,)," "))))))))</f>
        <v/>
      </c>
      <c r="P144" s="1311"/>
      <c r="Q144" s="1119"/>
      <c r="R144" s="1119"/>
      <c r="S144" s="167"/>
      <c r="T144" s="167"/>
      <c r="U144" s="167"/>
      <c r="V144" s="167"/>
      <c r="W144" s="167"/>
    </row>
    <row r="145" spans="2:23">
      <c r="B145" s="1115"/>
      <c r="C145" s="1116"/>
      <c r="D145" s="1117"/>
      <c r="E145" s="1117"/>
      <c r="F145" s="482">
        <f t="shared" si="2"/>
        <v>0</v>
      </c>
      <c r="G145" s="1118"/>
      <c r="H145" s="1118"/>
      <c r="I145" s="1118"/>
      <c r="J145" s="1118"/>
      <c r="K145" s="1118"/>
      <c r="L145" s="1118"/>
      <c r="M145" s="1310" t="str">
        <f>IF(G145="","",(IFERROR(VLOOKUP($G145,【選択肢】!$Q$3:$U$90,2,)," ")&amp;IF(H145="","",""&amp;CHAR(10)&amp;IFERROR(VLOOKUP($H145,【選択肢】!$Q$3:$U$90,2,)," ")&amp;IF(I145="","",""&amp;CHAR(10)&amp;IFERROR(VLOOKUP($I145,【選択肢】!$Q$3:$U$90,2,)," ")&amp;IF(J145="","",""&amp;CHAR(10)&amp;IFERROR(VLOOKUP($J145,【選択肢】!$Q$3:$U$90,2,)," ")&amp;IF(K145="","",""&amp;CHAR(10)&amp;IFERROR(VLOOKUP($K145,【選択肢】!$Q$3:$U$90,2,)," ")&amp;IF(L145="","",""&amp;CHAR(10)&amp;IFERROR(VLOOKUP($L145,【選択肢】!$Q$3:$U$90,2,)," "))))))))</f>
        <v/>
      </c>
      <c r="N145" s="1310" t="str">
        <f>IF(G145="","",(IFERROR(VLOOKUP($G145,【選択肢】!$Q$3:$U$90,4,)," ")&amp;IF(H145="","",","&amp;IFERROR(VLOOKUP($H145,【選択肢】!$Q$3:$U$90,4,)," ")&amp;IF(I145="","",","&amp;IFERROR(VLOOKUP($I145,【選択肢】!$Q$3:$U$90,4,)," ")&amp;IF(J145="","",","&amp;IFERROR(VLOOKUP($J145,【選択肢】!$Q$3:$U$90,4,)," ")&amp;IF(K145="","",","&amp;IFERROR(VLOOKUP($K145,【選択肢】!$Q$3:$U$90,4,)," ")&amp;IF(L145="","",","&amp;IFERROR(VLOOKUP($L145,【選択肢】!$Q$3:$U$90,4,)," "))))))))</f>
        <v/>
      </c>
      <c r="O145" s="1310" t="str">
        <f>IF(G145="","",(IFERROR(VLOOKUP($G145,【選択肢】!$Q$3:$U$90,5,)," ")&amp;IF(H145="","",""&amp;CHAR(10)&amp;IFERROR(VLOOKUP($H145,【選択肢】!$Q$3:$U$90,5,)," ")&amp;IF(I145="","",""&amp;CHAR(10)&amp;IFERROR(VLOOKUP($I145,【選択肢】!$Q$3:$U$90,5,)," ")&amp;IF(J145="","",""&amp;CHAR(10)&amp;IFERROR(VLOOKUP($J145,【選択肢】!$Q$3:$U$90,5,)," ")&amp;IF(K145="","",""&amp;CHAR(10)&amp;IFERROR(VLOOKUP($K145,【選択肢】!$Q$3:$U$90,5,)," ")&amp;IF(L145="","",""&amp;CHAR(10)&amp;IFERROR(VLOOKUP($L145,【選択肢】!$Q$3:$U$90,5,)," "))))))))</f>
        <v/>
      </c>
      <c r="P145" s="1311"/>
      <c r="Q145" s="1119"/>
      <c r="R145" s="1119"/>
      <c r="S145" s="167"/>
      <c r="T145" s="167"/>
      <c r="U145" s="167"/>
      <c r="V145" s="167"/>
      <c r="W145" s="167"/>
    </row>
    <row r="146" spans="2:23">
      <c r="B146" s="1115"/>
      <c r="C146" s="1116"/>
      <c r="D146" s="1117"/>
      <c r="E146" s="1117"/>
      <c r="F146" s="482">
        <f t="shared" si="2"/>
        <v>0</v>
      </c>
      <c r="G146" s="1118"/>
      <c r="H146" s="1118"/>
      <c r="I146" s="1118"/>
      <c r="J146" s="1118"/>
      <c r="K146" s="1118"/>
      <c r="L146" s="1118"/>
      <c r="M146" s="1310" t="str">
        <f>IF(G146="","",(IFERROR(VLOOKUP($G146,【選択肢】!$Q$3:$U$90,2,)," ")&amp;IF(H146="","",""&amp;CHAR(10)&amp;IFERROR(VLOOKUP($H146,【選択肢】!$Q$3:$U$90,2,)," ")&amp;IF(I146="","",""&amp;CHAR(10)&amp;IFERROR(VLOOKUP($I146,【選択肢】!$Q$3:$U$90,2,)," ")&amp;IF(J146="","",""&amp;CHAR(10)&amp;IFERROR(VLOOKUP($J146,【選択肢】!$Q$3:$U$90,2,)," ")&amp;IF(K146="","",""&amp;CHAR(10)&amp;IFERROR(VLOOKUP($K146,【選択肢】!$Q$3:$U$90,2,)," ")&amp;IF(L146="","",""&amp;CHAR(10)&amp;IFERROR(VLOOKUP($L146,【選択肢】!$Q$3:$U$90,2,)," "))))))))</f>
        <v/>
      </c>
      <c r="N146" s="1310" t="str">
        <f>IF(G146="","",(IFERROR(VLOOKUP($G146,【選択肢】!$Q$3:$U$90,4,)," ")&amp;IF(H146="","",","&amp;IFERROR(VLOOKUP($H146,【選択肢】!$Q$3:$U$90,4,)," ")&amp;IF(I146="","",","&amp;IFERROR(VLOOKUP($I146,【選択肢】!$Q$3:$U$90,4,)," ")&amp;IF(J146="","",","&amp;IFERROR(VLOOKUP($J146,【選択肢】!$Q$3:$U$90,4,)," ")&amp;IF(K146="","",","&amp;IFERROR(VLOOKUP($K146,【選択肢】!$Q$3:$U$90,4,)," ")&amp;IF(L146="","",","&amp;IFERROR(VLOOKUP($L146,【選択肢】!$Q$3:$U$90,4,)," "))))))))</f>
        <v/>
      </c>
      <c r="O146" s="1310" t="str">
        <f>IF(G146="","",(IFERROR(VLOOKUP($G146,【選択肢】!$Q$3:$U$90,5,)," ")&amp;IF(H146="","",""&amp;CHAR(10)&amp;IFERROR(VLOOKUP($H146,【選択肢】!$Q$3:$U$90,5,)," ")&amp;IF(I146="","",""&amp;CHAR(10)&amp;IFERROR(VLOOKUP($I146,【選択肢】!$Q$3:$U$90,5,)," ")&amp;IF(J146="","",""&amp;CHAR(10)&amp;IFERROR(VLOOKUP($J146,【選択肢】!$Q$3:$U$90,5,)," ")&amp;IF(K146="","",""&amp;CHAR(10)&amp;IFERROR(VLOOKUP($K146,【選択肢】!$Q$3:$U$90,5,)," ")&amp;IF(L146="","",""&amp;CHAR(10)&amp;IFERROR(VLOOKUP($L146,【選択肢】!$Q$3:$U$90,5,)," "))))))))</f>
        <v/>
      </c>
      <c r="P146" s="1311"/>
      <c r="Q146" s="1119"/>
      <c r="R146" s="1119"/>
      <c r="S146" s="167"/>
      <c r="T146" s="167"/>
      <c r="U146" s="167"/>
      <c r="V146" s="167"/>
      <c r="W146" s="167"/>
    </row>
    <row r="147" spans="2:23">
      <c r="B147" s="1115"/>
      <c r="C147" s="1116"/>
      <c r="D147" s="1117"/>
      <c r="E147" s="1117"/>
      <c r="F147" s="482">
        <f t="shared" si="2"/>
        <v>0</v>
      </c>
      <c r="G147" s="1118"/>
      <c r="H147" s="1118"/>
      <c r="I147" s="1118"/>
      <c r="J147" s="1118"/>
      <c r="K147" s="1118"/>
      <c r="L147" s="1118"/>
      <c r="M147" s="1310" t="str">
        <f>IF(G147="","",(IFERROR(VLOOKUP($G147,【選択肢】!$Q$3:$U$90,2,)," ")&amp;IF(H147="","",""&amp;CHAR(10)&amp;IFERROR(VLOOKUP($H147,【選択肢】!$Q$3:$U$90,2,)," ")&amp;IF(I147="","",""&amp;CHAR(10)&amp;IFERROR(VLOOKUP($I147,【選択肢】!$Q$3:$U$90,2,)," ")&amp;IF(J147="","",""&amp;CHAR(10)&amp;IFERROR(VLOOKUP($J147,【選択肢】!$Q$3:$U$90,2,)," ")&amp;IF(K147="","",""&amp;CHAR(10)&amp;IFERROR(VLOOKUP($K147,【選択肢】!$Q$3:$U$90,2,)," ")&amp;IF(L147="","",""&amp;CHAR(10)&amp;IFERROR(VLOOKUP($L147,【選択肢】!$Q$3:$U$90,2,)," "))))))))</f>
        <v/>
      </c>
      <c r="N147" s="1310" t="str">
        <f>IF(G147="","",(IFERROR(VLOOKUP($G147,【選択肢】!$Q$3:$U$90,4,)," ")&amp;IF(H147="","",","&amp;IFERROR(VLOOKUP($H147,【選択肢】!$Q$3:$U$90,4,)," ")&amp;IF(I147="","",","&amp;IFERROR(VLOOKUP($I147,【選択肢】!$Q$3:$U$90,4,)," ")&amp;IF(J147="","",","&amp;IFERROR(VLOOKUP($J147,【選択肢】!$Q$3:$U$90,4,)," ")&amp;IF(K147="","",","&amp;IFERROR(VLOOKUP($K147,【選択肢】!$Q$3:$U$90,4,)," ")&amp;IF(L147="","",","&amp;IFERROR(VLOOKUP($L147,【選択肢】!$Q$3:$U$90,4,)," "))))))))</f>
        <v/>
      </c>
      <c r="O147" s="1310" t="str">
        <f>IF(G147="","",(IFERROR(VLOOKUP($G147,【選択肢】!$Q$3:$U$90,5,)," ")&amp;IF(H147="","",""&amp;CHAR(10)&amp;IFERROR(VLOOKUP($H147,【選択肢】!$Q$3:$U$90,5,)," ")&amp;IF(I147="","",""&amp;CHAR(10)&amp;IFERROR(VLOOKUP($I147,【選択肢】!$Q$3:$U$90,5,)," ")&amp;IF(J147="","",""&amp;CHAR(10)&amp;IFERROR(VLOOKUP($J147,【選択肢】!$Q$3:$U$90,5,)," ")&amp;IF(K147="","",""&amp;CHAR(10)&amp;IFERROR(VLOOKUP($K147,【選択肢】!$Q$3:$U$90,5,)," ")&amp;IF(L147="","",""&amp;CHAR(10)&amp;IFERROR(VLOOKUP($L147,【選択肢】!$Q$3:$U$90,5,)," "))))))))</f>
        <v/>
      </c>
      <c r="P147" s="1311"/>
      <c r="Q147" s="1119"/>
      <c r="R147" s="1119"/>
      <c r="S147" s="167"/>
      <c r="T147" s="167"/>
      <c r="U147" s="167"/>
      <c r="V147" s="167"/>
      <c r="W147" s="167"/>
    </row>
    <row r="148" spans="2:23">
      <c r="B148" s="1115"/>
      <c r="C148" s="1116"/>
      <c r="D148" s="1117"/>
      <c r="E148" s="1117"/>
      <c r="F148" s="482">
        <f t="shared" si="2"/>
        <v>0</v>
      </c>
      <c r="G148" s="1118"/>
      <c r="H148" s="1118"/>
      <c r="I148" s="1118"/>
      <c r="J148" s="1118"/>
      <c r="K148" s="1118"/>
      <c r="L148" s="1118"/>
      <c r="M148" s="1310" t="str">
        <f>IF(G148="","",(IFERROR(VLOOKUP($G148,【選択肢】!$Q$3:$U$90,2,)," ")&amp;IF(H148="","",""&amp;CHAR(10)&amp;IFERROR(VLOOKUP($H148,【選択肢】!$Q$3:$U$90,2,)," ")&amp;IF(I148="","",""&amp;CHAR(10)&amp;IFERROR(VLOOKUP($I148,【選択肢】!$Q$3:$U$90,2,)," ")&amp;IF(J148="","",""&amp;CHAR(10)&amp;IFERROR(VLOOKUP($J148,【選択肢】!$Q$3:$U$90,2,)," ")&amp;IF(K148="","",""&amp;CHAR(10)&amp;IFERROR(VLOOKUP($K148,【選択肢】!$Q$3:$U$90,2,)," ")&amp;IF(L148="","",""&amp;CHAR(10)&amp;IFERROR(VLOOKUP($L148,【選択肢】!$Q$3:$U$90,2,)," "))))))))</f>
        <v/>
      </c>
      <c r="N148" s="1310" t="str">
        <f>IF(G148="","",(IFERROR(VLOOKUP($G148,【選択肢】!$Q$3:$U$90,4,)," ")&amp;IF(H148="","",","&amp;IFERROR(VLOOKUP($H148,【選択肢】!$Q$3:$U$90,4,)," ")&amp;IF(I148="","",","&amp;IFERROR(VLOOKUP($I148,【選択肢】!$Q$3:$U$90,4,)," ")&amp;IF(J148="","",","&amp;IFERROR(VLOOKUP($J148,【選択肢】!$Q$3:$U$90,4,)," ")&amp;IF(K148="","",","&amp;IFERROR(VLOOKUP($K148,【選択肢】!$Q$3:$U$90,4,)," ")&amp;IF(L148="","",","&amp;IFERROR(VLOOKUP($L148,【選択肢】!$Q$3:$U$90,4,)," "))))))))</f>
        <v/>
      </c>
      <c r="O148" s="1310" t="str">
        <f>IF(G148="","",(IFERROR(VLOOKUP($G148,【選択肢】!$Q$3:$U$90,5,)," ")&amp;IF(H148="","",""&amp;CHAR(10)&amp;IFERROR(VLOOKUP($H148,【選択肢】!$Q$3:$U$90,5,)," ")&amp;IF(I148="","",""&amp;CHAR(10)&amp;IFERROR(VLOOKUP($I148,【選択肢】!$Q$3:$U$90,5,)," ")&amp;IF(J148="","",""&amp;CHAR(10)&amp;IFERROR(VLOOKUP($J148,【選択肢】!$Q$3:$U$90,5,)," ")&amp;IF(K148="","",""&amp;CHAR(10)&amp;IFERROR(VLOOKUP($K148,【選択肢】!$Q$3:$U$90,5,)," ")&amp;IF(L148="","",""&amp;CHAR(10)&amp;IFERROR(VLOOKUP($L148,【選択肢】!$Q$3:$U$90,5,)," "))))))))</f>
        <v/>
      </c>
      <c r="P148" s="1311"/>
      <c r="Q148" s="1119"/>
      <c r="R148" s="1119"/>
      <c r="S148" s="167"/>
      <c r="T148" s="167"/>
      <c r="U148" s="167"/>
      <c r="V148" s="167"/>
      <c r="W148" s="167"/>
    </row>
    <row r="149" spans="2:23">
      <c r="B149" s="1115"/>
      <c r="C149" s="1116"/>
      <c r="D149" s="1117"/>
      <c r="E149" s="1117"/>
      <c r="F149" s="482">
        <f t="shared" si="2"/>
        <v>0</v>
      </c>
      <c r="G149" s="1118"/>
      <c r="H149" s="1118"/>
      <c r="I149" s="1118"/>
      <c r="J149" s="1118"/>
      <c r="K149" s="1118"/>
      <c r="L149" s="1118"/>
      <c r="M149" s="1310" t="str">
        <f>IF(G149="","",(IFERROR(VLOOKUP($G149,【選択肢】!$Q$3:$U$90,2,)," ")&amp;IF(H149="","",""&amp;CHAR(10)&amp;IFERROR(VLOOKUP($H149,【選択肢】!$Q$3:$U$90,2,)," ")&amp;IF(I149="","",""&amp;CHAR(10)&amp;IFERROR(VLOOKUP($I149,【選択肢】!$Q$3:$U$90,2,)," ")&amp;IF(J149="","",""&amp;CHAR(10)&amp;IFERROR(VLOOKUP($J149,【選択肢】!$Q$3:$U$90,2,)," ")&amp;IF(K149="","",""&amp;CHAR(10)&amp;IFERROR(VLOOKUP($K149,【選択肢】!$Q$3:$U$90,2,)," ")&amp;IF(L149="","",""&amp;CHAR(10)&amp;IFERROR(VLOOKUP($L149,【選択肢】!$Q$3:$U$90,2,)," "))))))))</f>
        <v/>
      </c>
      <c r="N149" s="1310" t="str">
        <f>IF(G149="","",(IFERROR(VLOOKUP($G149,【選択肢】!$Q$3:$U$90,4,)," ")&amp;IF(H149="","",","&amp;IFERROR(VLOOKUP($H149,【選択肢】!$Q$3:$U$90,4,)," ")&amp;IF(I149="","",","&amp;IFERROR(VLOOKUP($I149,【選択肢】!$Q$3:$U$90,4,)," ")&amp;IF(J149="","",","&amp;IFERROR(VLOOKUP($J149,【選択肢】!$Q$3:$U$90,4,)," ")&amp;IF(K149="","",","&amp;IFERROR(VLOOKUP($K149,【選択肢】!$Q$3:$U$90,4,)," ")&amp;IF(L149="","",","&amp;IFERROR(VLOOKUP($L149,【選択肢】!$Q$3:$U$90,4,)," "))))))))</f>
        <v/>
      </c>
      <c r="O149" s="1310" t="str">
        <f>IF(G149="","",(IFERROR(VLOOKUP($G149,【選択肢】!$Q$3:$U$90,5,)," ")&amp;IF(H149="","",""&amp;CHAR(10)&amp;IFERROR(VLOOKUP($H149,【選択肢】!$Q$3:$U$90,5,)," ")&amp;IF(I149="","",""&amp;CHAR(10)&amp;IFERROR(VLOOKUP($I149,【選択肢】!$Q$3:$U$90,5,)," ")&amp;IF(J149="","",""&amp;CHAR(10)&amp;IFERROR(VLOOKUP($J149,【選択肢】!$Q$3:$U$90,5,)," ")&amp;IF(K149="","",""&amp;CHAR(10)&amp;IFERROR(VLOOKUP($K149,【選択肢】!$Q$3:$U$90,5,)," ")&amp;IF(L149="","",""&amp;CHAR(10)&amp;IFERROR(VLOOKUP($L149,【選択肢】!$Q$3:$U$90,5,)," "))))))))</f>
        <v/>
      </c>
      <c r="P149" s="1311"/>
      <c r="Q149" s="1119"/>
      <c r="R149" s="1119"/>
      <c r="S149" s="167"/>
      <c r="T149" s="167"/>
      <c r="U149" s="167"/>
      <c r="V149" s="167"/>
      <c r="W149" s="167"/>
    </row>
    <row r="150" spans="2:23">
      <c r="B150" s="1115"/>
      <c r="C150" s="1116"/>
      <c r="D150" s="1117"/>
      <c r="E150" s="1117"/>
      <c r="F150" s="482">
        <f t="shared" si="2"/>
        <v>0</v>
      </c>
      <c r="G150" s="1118"/>
      <c r="H150" s="1118"/>
      <c r="I150" s="1118"/>
      <c r="J150" s="1118"/>
      <c r="K150" s="1118"/>
      <c r="L150" s="1118"/>
      <c r="M150" s="1310" t="str">
        <f>IF(G150="","",(IFERROR(VLOOKUP($G150,【選択肢】!$Q$3:$U$90,2,)," ")&amp;IF(H150="","",""&amp;CHAR(10)&amp;IFERROR(VLOOKUP($H150,【選択肢】!$Q$3:$U$90,2,)," ")&amp;IF(I150="","",""&amp;CHAR(10)&amp;IFERROR(VLOOKUP($I150,【選択肢】!$Q$3:$U$90,2,)," ")&amp;IF(J150="","",""&amp;CHAR(10)&amp;IFERROR(VLOOKUP($J150,【選択肢】!$Q$3:$U$90,2,)," ")&amp;IF(K150="","",""&amp;CHAR(10)&amp;IFERROR(VLOOKUP($K150,【選択肢】!$Q$3:$U$90,2,)," ")&amp;IF(L150="","",""&amp;CHAR(10)&amp;IFERROR(VLOOKUP($L150,【選択肢】!$Q$3:$U$90,2,)," "))))))))</f>
        <v/>
      </c>
      <c r="N150" s="1310" t="str">
        <f>IF(G150="","",(IFERROR(VLOOKUP($G150,【選択肢】!$Q$3:$U$90,4,)," ")&amp;IF(H150="","",","&amp;IFERROR(VLOOKUP($H150,【選択肢】!$Q$3:$U$90,4,)," ")&amp;IF(I150="","",","&amp;IFERROR(VLOOKUP($I150,【選択肢】!$Q$3:$U$90,4,)," ")&amp;IF(J150="","",","&amp;IFERROR(VLOOKUP($J150,【選択肢】!$Q$3:$U$90,4,)," ")&amp;IF(K150="","",","&amp;IFERROR(VLOOKUP($K150,【選択肢】!$Q$3:$U$90,4,)," ")&amp;IF(L150="","",","&amp;IFERROR(VLOOKUP($L150,【選択肢】!$Q$3:$U$90,4,)," "))))))))</f>
        <v/>
      </c>
      <c r="O150" s="1310" t="str">
        <f>IF(G150="","",(IFERROR(VLOOKUP($G150,【選択肢】!$Q$3:$U$90,5,)," ")&amp;IF(H150="","",""&amp;CHAR(10)&amp;IFERROR(VLOOKUP($H150,【選択肢】!$Q$3:$U$90,5,)," ")&amp;IF(I150="","",""&amp;CHAR(10)&amp;IFERROR(VLOOKUP($I150,【選択肢】!$Q$3:$U$90,5,)," ")&amp;IF(J150="","",""&amp;CHAR(10)&amp;IFERROR(VLOOKUP($J150,【選択肢】!$Q$3:$U$90,5,)," ")&amp;IF(K150="","",""&amp;CHAR(10)&amp;IFERROR(VLOOKUP($K150,【選択肢】!$Q$3:$U$90,5,)," ")&amp;IF(L150="","",""&amp;CHAR(10)&amp;IFERROR(VLOOKUP($L150,【選択肢】!$Q$3:$U$90,5,)," "))))))))</f>
        <v/>
      </c>
      <c r="P150" s="1311"/>
      <c r="Q150" s="1119"/>
      <c r="R150" s="1119"/>
      <c r="S150" s="167"/>
      <c r="T150" s="167"/>
      <c r="U150" s="167"/>
      <c r="V150" s="167"/>
      <c r="W150" s="167"/>
    </row>
    <row r="151" spans="2:23">
      <c r="B151" s="1115"/>
      <c r="C151" s="1116"/>
      <c r="D151" s="1117"/>
      <c r="E151" s="1117"/>
      <c r="F151" s="482">
        <f t="shared" si="2"/>
        <v>0</v>
      </c>
      <c r="G151" s="1118"/>
      <c r="H151" s="1118"/>
      <c r="I151" s="1118"/>
      <c r="J151" s="1118"/>
      <c r="K151" s="1118"/>
      <c r="L151" s="1118"/>
      <c r="M151" s="1310" t="str">
        <f>IF(G151="","",(IFERROR(VLOOKUP($G151,【選択肢】!$Q$3:$U$90,2,)," ")&amp;IF(H151="","",""&amp;CHAR(10)&amp;IFERROR(VLOOKUP($H151,【選択肢】!$Q$3:$U$90,2,)," ")&amp;IF(I151="","",""&amp;CHAR(10)&amp;IFERROR(VLOOKUP($I151,【選択肢】!$Q$3:$U$90,2,)," ")&amp;IF(J151="","",""&amp;CHAR(10)&amp;IFERROR(VLOOKUP($J151,【選択肢】!$Q$3:$U$90,2,)," ")&amp;IF(K151="","",""&amp;CHAR(10)&amp;IFERROR(VLOOKUP($K151,【選択肢】!$Q$3:$U$90,2,)," ")&amp;IF(L151="","",""&amp;CHAR(10)&amp;IFERROR(VLOOKUP($L151,【選択肢】!$Q$3:$U$90,2,)," "))))))))</f>
        <v/>
      </c>
      <c r="N151" s="1310" t="str">
        <f>IF(G151="","",(IFERROR(VLOOKUP($G151,【選択肢】!$Q$3:$U$90,4,)," ")&amp;IF(H151="","",","&amp;IFERROR(VLOOKUP($H151,【選択肢】!$Q$3:$U$90,4,)," ")&amp;IF(I151="","",","&amp;IFERROR(VLOOKUP($I151,【選択肢】!$Q$3:$U$90,4,)," ")&amp;IF(J151="","",","&amp;IFERROR(VLOOKUP($J151,【選択肢】!$Q$3:$U$90,4,)," ")&amp;IF(K151="","",","&amp;IFERROR(VLOOKUP($K151,【選択肢】!$Q$3:$U$90,4,)," ")&amp;IF(L151="","",","&amp;IFERROR(VLOOKUP($L151,【選択肢】!$Q$3:$U$90,4,)," "))))))))</f>
        <v/>
      </c>
      <c r="O151" s="1310" t="str">
        <f>IF(G151="","",(IFERROR(VLOOKUP($G151,【選択肢】!$Q$3:$U$90,5,)," ")&amp;IF(H151="","",""&amp;CHAR(10)&amp;IFERROR(VLOOKUP($H151,【選択肢】!$Q$3:$U$90,5,)," ")&amp;IF(I151="","",""&amp;CHAR(10)&amp;IFERROR(VLOOKUP($I151,【選択肢】!$Q$3:$U$90,5,)," ")&amp;IF(J151="","",""&amp;CHAR(10)&amp;IFERROR(VLOOKUP($J151,【選択肢】!$Q$3:$U$90,5,)," ")&amp;IF(K151="","",""&amp;CHAR(10)&amp;IFERROR(VLOOKUP($K151,【選択肢】!$Q$3:$U$90,5,)," ")&amp;IF(L151="","",""&amp;CHAR(10)&amp;IFERROR(VLOOKUP($L151,【選択肢】!$Q$3:$U$90,5,)," "))))))))</f>
        <v/>
      </c>
      <c r="P151" s="1311"/>
      <c r="Q151" s="1119"/>
      <c r="R151" s="1119"/>
      <c r="S151" s="167"/>
      <c r="T151" s="167"/>
      <c r="U151" s="167"/>
      <c r="V151" s="167"/>
      <c r="W151" s="167"/>
    </row>
    <row r="152" spans="2:23">
      <c r="B152" s="1115"/>
      <c r="C152" s="1116"/>
      <c r="D152" s="1117"/>
      <c r="E152" s="1117"/>
      <c r="F152" s="482">
        <f t="shared" si="2"/>
        <v>0</v>
      </c>
      <c r="G152" s="1118"/>
      <c r="H152" s="1118"/>
      <c r="I152" s="1118"/>
      <c r="J152" s="1118"/>
      <c r="K152" s="1118"/>
      <c r="L152" s="1118"/>
      <c r="M152" s="1310" t="str">
        <f>IF(G152="","",(IFERROR(VLOOKUP($G152,【選択肢】!$Q$3:$U$90,2,)," ")&amp;IF(H152="","",""&amp;CHAR(10)&amp;IFERROR(VLOOKUP($H152,【選択肢】!$Q$3:$U$90,2,)," ")&amp;IF(I152="","",""&amp;CHAR(10)&amp;IFERROR(VLOOKUP($I152,【選択肢】!$Q$3:$U$90,2,)," ")&amp;IF(J152="","",""&amp;CHAR(10)&amp;IFERROR(VLOOKUP($J152,【選択肢】!$Q$3:$U$90,2,)," ")&amp;IF(K152="","",""&amp;CHAR(10)&amp;IFERROR(VLOOKUP($K152,【選択肢】!$Q$3:$U$90,2,)," ")&amp;IF(L152="","",""&amp;CHAR(10)&amp;IFERROR(VLOOKUP($L152,【選択肢】!$Q$3:$U$90,2,)," "))))))))</f>
        <v/>
      </c>
      <c r="N152" s="1310" t="str">
        <f>IF(G152="","",(IFERROR(VLOOKUP($G152,【選択肢】!$Q$3:$U$90,4,)," ")&amp;IF(H152="","",","&amp;IFERROR(VLOOKUP($H152,【選択肢】!$Q$3:$U$90,4,)," ")&amp;IF(I152="","",","&amp;IFERROR(VLOOKUP($I152,【選択肢】!$Q$3:$U$90,4,)," ")&amp;IF(J152="","",","&amp;IFERROR(VLOOKUP($J152,【選択肢】!$Q$3:$U$90,4,)," ")&amp;IF(K152="","",","&amp;IFERROR(VLOOKUP($K152,【選択肢】!$Q$3:$U$90,4,)," ")&amp;IF(L152="","",","&amp;IFERROR(VLOOKUP($L152,【選択肢】!$Q$3:$U$90,4,)," "))))))))</f>
        <v/>
      </c>
      <c r="O152" s="1310" t="str">
        <f>IF(G152="","",(IFERROR(VLOOKUP($G152,【選択肢】!$Q$3:$U$90,5,)," ")&amp;IF(H152="","",""&amp;CHAR(10)&amp;IFERROR(VLOOKUP($H152,【選択肢】!$Q$3:$U$90,5,)," ")&amp;IF(I152="","",""&amp;CHAR(10)&amp;IFERROR(VLOOKUP($I152,【選択肢】!$Q$3:$U$90,5,)," ")&amp;IF(J152="","",""&amp;CHAR(10)&amp;IFERROR(VLOOKUP($J152,【選択肢】!$Q$3:$U$90,5,)," ")&amp;IF(K152="","",""&amp;CHAR(10)&amp;IFERROR(VLOOKUP($K152,【選択肢】!$Q$3:$U$90,5,)," ")&amp;IF(L152="","",""&amp;CHAR(10)&amp;IFERROR(VLOOKUP($L152,【選択肢】!$Q$3:$U$90,5,)," "))))))))</f>
        <v/>
      </c>
      <c r="P152" s="1311"/>
      <c r="Q152" s="1119"/>
      <c r="R152" s="1119"/>
      <c r="S152" s="167"/>
      <c r="T152" s="167"/>
      <c r="U152" s="167"/>
      <c r="V152" s="167"/>
      <c r="W152" s="167"/>
    </row>
    <row r="153" spans="2:23">
      <c r="B153" s="1115"/>
      <c r="C153" s="1116"/>
      <c r="D153" s="1117"/>
      <c r="E153" s="1117"/>
      <c r="F153" s="482">
        <f t="shared" si="2"/>
        <v>0</v>
      </c>
      <c r="G153" s="1118"/>
      <c r="H153" s="1118"/>
      <c r="I153" s="1118"/>
      <c r="J153" s="1118"/>
      <c r="K153" s="1118"/>
      <c r="L153" s="1118"/>
      <c r="M153" s="1310" t="str">
        <f>IF(G153="","",(IFERROR(VLOOKUP($G153,【選択肢】!$Q$3:$U$90,2,)," ")&amp;IF(H153="","",""&amp;CHAR(10)&amp;IFERROR(VLOOKUP($H153,【選択肢】!$Q$3:$U$90,2,)," ")&amp;IF(I153="","",""&amp;CHAR(10)&amp;IFERROR(VLOOKUP($I153,【選択肢】!$Q$3:$U$90,2,)," ")&amp;IF(J153="","",""&amp;CHAR(10)&amp;IFERROR(VLOOKUP($J153,【選択肢】!$Q$3:$U$90,2,)," ")&amp;IF(K153="","",""&amp;CHAR(10)&amp;IFERROR(VLOOKUP($K153,【選択肢】!$Q$3:$U$90,2,)," ")&amp;IF(L153="","",""&amp;CHAR(10)&amp;IFERROR(VLOOKUP($L153,【選択肢】!$Q$3:$U$90,2,)," "))))))))</f>
        <v/>
      </c>
      <c r="N153" s="1310" t="str">
        <f>IF(G153="","",(IFERROR(VLOOKUP($G153,【選択肢】!$Q$3:$U$90,4,)," ")&amp;IF(H153="","",","&amp;IFERROR(VLOOKUP($H153,【選択肢】!$Q$3:$U$90,4,)," ")&amp;IF(I153="","",","&amp;IFERROR(VLOOKUP($I153,【選択肢】!$Q$3:$U$90,4,)," ")&amp;IF(J153="","",","&amp;IFERROR(VLOOKUP($J153,【選択肢】!$Q$3:$U$90,4,)," ")&amp;IF(K153="","",","&amp;IFERROR(VLOOKUP($K153,【選択肢】!$Q$3:$U$90,4,)," ")&amp;IF(L153="","",","&amp;IFERROR(VLOOKUP($L153,【選択肢】!$Q$3:$U$90,4,)," "))))))))</f>
        <v/>
      </c>
      <c r="O153" s="1310" t="str">
        <f>IF(G153="","",(IFERROR(VLOOKUP($G153,【選択肢】!$Q$3:$U$90,5,)," ")&amp;IF(H153="","",""&amp;CHAR(10)&amp;IFERROR(VLOOKUP($H153,【選択肢】!$Q$3:$U$90,5,)," ")&amp;IF(I153="","",""&amp;CHAR(10)&amp;IFERROR(VLOOKUP($I153,【選択肢】!$Q$3:$U$90,5,)," ")&amp;IF(J153="","",""&amp;CHAR(10)&amp;IFERROR(VLOOKUP($J153,【選択肢】!$Q$3:$U$90,5,)," ")&amp;IF(K153="","",""&amp;CHAR(10)&amp;IFERROR(VLOOKUP($K153,【選択肢】!$Q$3:$U$90,5,)," ")&amp;IF(L153="","",""&amp;CHAR(10)&amp;IFERROR(VLOOKUP($L153,【選択肢】!$Q$3:$U$90,5,)," "))))))))</f>
        <v/>
      </c>
      <c r="P153" s="1311"/>
      <c r="Q153" s="1119"/>
      <c r="R153" s="1119"/>
      <c r="S153" s="167"/>
      <c r="T153" s="167"/>
      <c r="U153" s="167"/>
      <c r="V153" s="167"/>
      <c r="W153" s="167"/>
    </row>
    <row r="154" spans="2:23">
      <c r="B154" s="1115"/>
      <c r="C154" s="1116"/>
      <c r="D154" s="1117"/>
      <c r="E154" s="1117"/>
      <c r="F154" s="482">
        <f t="shared" si="2"/>
        <v>0</v>
      </c>
      <c r="G154" s="1118"/>
      <c r="H154" s="1118"/>
      <c r="I154" s="1118"/>
      <c r="J154" s="1118"/>
      <c r="K154" s="1118"/>
      <c r="L154" s="1118"/>
      <c r="M154" s="1310" t="str">
        <f>IF(G154="","",(IFERROR(VLOOKUP($G154,【選択肢】!$Q$3:$U$90,2,)," ")&amp;IF(H154="","",""&amp;CHAR(10)&amp;IFERROR(VLOOKUP($H154,【選択肢】!$Q$3:$U$90,2,)," ")&amp;IF(I154="","",""&amp;CHAR(10)&amp;IFERROR(VLOOKUP($I154,【選択肢】!$Q$3:$U$90,2,)," ")&amp;IF(J154="","",""&amp;CHAR(10)&amp;IFERROR(VLOOKUP($J154,【選択肢】!$Q$3:$U$90,2,)," ")&amp;IF(K154="","",""&amp;CHAR(10)&amp;IFERROR(VLOOKUP($K154,【選択肢】!$Q$3:$U$90,2,)," ")&amp;IF(L154="","",""&amp;CHAR(10)&amp;IFERROR(VLOOKUP($L154,【選択肢】!$Q$3:$U$90,2,)," "))))))))</f>
        <v/>
      </c>
      <c r="N154" s="1310" t="str">
        <f>IF(G154="","",(IFERROR(VLOOKUP($G154,【選択肢】!$Q$3:$U$90,4,)," ")&amp;IF(H154="","",","&amp;IFERROR(VLOOKUP($H154,【選択肢】!$Q$3:$U$90,4,)," ")&amp;IF(I154="","",","&amp;IFERROR(VLOOKUP($I154,【選択肢】!$Q$3:$U$90,4,)," ")&amp;IF(J154="","",","&amp;IFERROR(VLOOKUP($J154,【選択肢】!$Q$3:$U$90,4,)," ")&amp;IF(K154="","",","&amp;IFERROR(VLOOKUP($K154,【選択肢】!$Q$3:$U$90,4,)," ")&amp;IF(L154="","",","&amp;IFERROR(VLOOKUP($L154,【選択肢】!$Q$3:$U$90,4,)," "))))))))</f>
        <v/>
      </c>
      <c r="O154" s="1310" t="str">
        <f>IF(G154="","",(IFERROR(VLOOKUP($G154,【選択肢】!$Q$3:$U$90,5,)," ")&amp;IF(H154="","",""&amp;CHAR(10)&amp;IFERROR(VLOOKUP($H154,【選択肢】!$Q$3:$U$90,5,)," ")&amp;IF(I154="","",""&amp;CHAR(10)&amp;IFERROR(VLOOKUP($I154,【選択肢】!$Q$3:$U$90,5,)," ")&amp;IF(J154="","",""&amp;CHAR(10)&amp;IFERROR(VLOOKUP($J154,【選択肢】!$Q$3:$U$90,5,)," ")&amp;IF(K154="","",""&amp;CHAR(10)&amp;IFERROR(VLOOKUP($K154,【選択肢】!$Q$3:$U$90,5,)," ")&amp;IF(L154="","",""&amp;CHAR(10)&amp;IFERROR(VLOOKUP($L154,【選択肢】!$Q$3:$U$90,5,)," "))))))))</f>
        <v/>
      </c>
      <c r="P154" s="1311"/>
      <c r="Q154" s="1119"/>
      <c r="R154" s="1119"/>
      <c r="S154" s="167"/>
      <c r="T154" s="167"/>
      <c r="U154" s="167"/>
      <c r="V154" s="167"/>
      <c r="W154" s="167"/>
    </row>
    <row r="155" spans="2:23">
      <c r="B155" s="1115"/>
      <c r="C155" s="1116"/>
      <c r="D155" s="1117"/>
      <c r="E155" s="1117"/>
      <c r="F155" s="482">
        <f t="shared" si="2"/>
        <v>0</v>
      </c>
      <c r="G155" s="1118"/>
      <c r="H155" s="1118"/>
      <c r="I155" s="1118"/>
      <c r="J155" s="1118"/>
      <c r="K155" s="1118"/>
      <c r="L155" s="1118"/>
      <c r="M155" s="1310" t="str">
        <f>IF(G155="","",(IFERROR(VLOOKUP($G155,【選択肢】!$Q$3:$U$90,2,)," ")&amp;IF(H155="","",""&amp;CHAR(10)&amp;IFERROR(VLOOKUP($H155,【選択肢】!$Q$3:$U$90,2,)," ")&amp;IF(I155="","",""&amp;CHAR(10)&amp;IFERROR(VLOOKUP($I155,【選択肢】!$Q$3:$U$90,2,)," ")&amp;IF(J155="","",""&amp;CHAR(10)&amp;IFERROR(VLOOKUP($J155,【選択肢】!$Q$3:$U$90,2,)," ")&amp;IF(K155="","",""&amp;CHAR(10)&amp;IFERROR(VLOOKUP($K155,【選択肢】!$Q$3:$U$90,2,)," ")&amp;IF(L155="","",""&amp;CHAR(10)&amp;IFERROR(VLOOKUP($L155,【選択肢】!$Q$3:$U$90,2,)," "))))))))</f>
        <v/>
      </c>
      <c r="N155" s="1310" t="str">
        <f>IF(G155="","",(IFERROR(VLOOKUP($G155,【選択肢】!$Q$3:$U$90,4,)," ")&amp;IF(H155="","",","&amp;IFERROR(VLOOKUP($H155,【選択肢】!$Q$3:$U$90,4,)," ")&amp;IF(I155="","",","&amp;IFERROR(VLOOKUP($I155,【選択肢】!$Q$3:$U$90,4,)," ")&amp;IF(J155="","",","&amp;IFERROR(VLOOKUP($J155,【選択肢】!$Q$3:$U$90,4,)," ")&amp;IF(K155="","",","&amp;IFERROR(VLOOKUP($K155,【選択肢】!$Q$3:$U$90,4,)," ")&amp;IF(L155="","",","&amp;IFERROR(VLOOKUP($L155,【選択肢】!$Q$3:$U$90,4,)," "))))))))</f>
        <v/>
      </c>
      <c r="O155" s="1310" t="str">
        <f>IF(G155="","",(IFERROR(VLOOKUP($G155,【選択肢】!$Q$3:$U$90,5,)," ")&amp;IF(H155="","",""&amp;CHAR(10)&amp;IFERROR(VLOOKUP($H155,【選択肢】!$Q$3:$U$90,5,)," ")&amp;IF(I155="","",""&amp;CHAR(10)&amp;IFERROR(VLOOKUP($I155,【選択肢】!$Q$3:$U$90,5,)," ")&amp;IF(J155="","",""&amp;CHAR(10)&amp;IFERROR(VLOOKUP($J155,【選択肢】!$Q$3:$U$90,5,)," ")&amp;IF(K155="","",""&amp;CHAR(10)&amp;IFERROR(VLOOKUP($K155,【選択肢】!$Q$3:$U$90,5,)," ")&amp;IF(L155="","",""&amp;CHAR(10)&amp;IFERROR(VLOOKUP($L155,【選択肢】!$Q$3:$U$90,5,)," "))))))))</f>
        <v/>
      </c>
      <c r="P155" s="1311"/>
      <c r="Q155" s="1119"/>
      <c r="R155" s="1119"/>
      <c r="S155" s="167"/>
      <c r="T155" s="167"/>
      <c r="U155" s="167"/>
      <c r="V155" s="167"/>
      <c r="W155" s="167"/>
    </row>
    <row r="156" spans="2:23">
      <c r="B156" s="1115"/>
      <c r="C156" s="1116"/>
      <c r="D156" s="1117"/>
      <c r="E156" s="1117"/>
      <c r="F156" s="482">
        <f t="shared" si="2"/>
        <v>0</v>
      </c>
      <c r="G156" s="1118"/>
      <c r="H156" s="1118"/>
      <c r="I156" s="1118"/>
      <c r="J156" s="1118"/>
      <c r="K156" s="1118"/>
      <c r="L156" s="1118"/>
      <c r="M156" s="1310" t="str">
        <f>IF(G156="","",(IFERROR(VLOOKUP($G156,【選択肢】!$Q$3:$U$90,2,)," ")&amp;IF(H156="","",""&amp;CHAR(10)&amp;IFERROR(VLOOKUP($H156,【選択肢】!$Q$3:$U$90,2,)," ")&amp;IF(I156="","",""&amp;CHAR(10)&amp;IFERROR(VLOOKUP($I156,【選択肢】!$Q$3:$U$90,2,)," ")&amp;IF(J156="","",""&amp;CHAR(10)&amp;IFERROR(VLOOKUP($J156,【選択肢】!$Q$3:$U$90,2,)," ")&amp;IF(K156="","",""&amp;CHAR(10)&amp;IFERROR(VLOOKUP($K156,【選択肢】!$Q$3:$U$90,2,)," ")&amp;IF(L156="","",""&amp;CHAR(10)&amp;IFERROR(VLOOKUP($L156,【選択肢】!$Q$3:$U$90,2,)," "))))))))</f>
        <v/>
      </c>
      <c r="N156" s="1310" t="str">
        <f>IF(G156="","",(IFERROR(VLOOKUP($G156,【選択肢】!$Q$3:$U$90,4,)," ")&amp;IF(H156="","",","&amp;IFERROR(VLOOKUP($H156,【選択肢】!$Q$3:$U$90,4,)," ")&amp;IF(I156="","",","&amp;IFERROR(VLOOKUP($I156,【選択肢】!$Q$3:$U$90,4,)," ")&amp;IF(J156="","",","&amp;IFERROR(VLOOKUP($J156,【選択肢】!$Q$3:$U$90,4,)," ")&amp;IF(K156="","",","&amp;IFERROR(VLOOKUP($K156,【選択肢】!$Q$3:$U$90,4,)," ")&amp;IF(L156="","",","&amp;IFERROR(VLOOKUP($L156,【選択肢】!$Q$3:$U$90,4,)," "))))))))</f>
        <v/>
      </c>
      <c r="O156" s="1310" t="str">
        <f>IF(G156="","",(IFERROR(VLOOKUP($G156,【選択肢】!$Q$3:$U$90,5,)," ")&amp;IF(H156="","",""&amp;CHAR(10)&amp;IFERROR(VLOOKUP($H156,【選択肢】!$Q$3:$U$90,5,)," ")&amp;IF(I156="","",""&amp;CHAR(10)&amp;IFERROR(VLOOKUP($I156,【選択肢】!$Q$3:$U$90,5,)," ")&amp;IF(J156="","",""&amp;CHAR(10)&amp;IFERROR(VLOOKUP($J156,【選択肢】!$Q$3:$U$90,5,)," ")&amp;IF(K156="","",""&amp;CHAR(10)&amp;IFERROR(VLOOKUP($K156,【選択肢】!$Q$3:$U$90,5,)," ")&amp;IF(L156="","",""&amp;CHAR(10)&amp;IFERROR(VLOOKUP($L156,【選択肢】!$Q$3:$U$90,5,)," "))))))))</f>
        <v/>
      </c>
      <c r="P156" s="1311"/>
      <c r="Q156" s="1119"/>
      <c r="R156" s="1119"/>
      <c r="S156" s="167"/>
      <c r="T156" s="167"/>
      <c r="U156" s="167"/>
      <c r="V156" s="167"/>
      <c r="W156" s="167"/>
    </row>
    <row r="157" spans="2:23">
      <c r="B157" s="1115"/>
      <c r="C157" s="1116"/>
      <c r="D157" s="1117"/>
      <c r="E157" s="1117"/>
      <c r="F157" s="482">
        <f t="shared" si="2"/>
        <v>0</v>
      </c>
      <c r="G157" s="1118"/>
      <c r="H157" s="1118"/>
      <c r="I157" s="1118"/>
      <c r="J157" s="1118"/>
      <c r="K157" s="1118"/>
      <c r="L157" s="1118"/>
      <c r="M157" s="1310" t="str">
        <f>IF(G157="","",(IFERROR(VLOOKUP($G157,【選択肢】!$Q$3:$U$90,2,)," ")&amp;IF(H157="","",""&amp;CHAR(10)&amp;IFERROR(VLOOKUP($H157,【選択肢】!$Q$3:$U$90,2,)," ")&amp;IF(I157="","",""&amp;CHAR(10)&amp;IFERROR(VLOOKUP($I157,【選択肢】!$Q$3:$U$90,2,)," ")&amp;IF(J157="","",""&amp;CHAR(10)&amp;IFERROR(VLOOKUP($J157,【選択肢】!$Q$3:$U$90,2,)," ")&amp;IF(K157="","",""&amp;CHAR(10)&amp;IFERROR(VLOOKUP($K157,【選択肢】!$Q$3:$U$90,2,)," ")&amp;IF(L157="","",""&amp;CHAR(10)&amp;IFERROR(VLOOKUP($L157,【選択肢】!$Q$3:$U$90,2,)," "))))))))</f>
        <v/>
      </c>
      <c r="N157" s="1310" t="str">
        <f>IF(G157="","",(IFERROR(VLOOKUP($G157,【選択肢】!$Q$3:$U$90,4,)," ")&amp;IF(H157="","",","&amp;IFERROR(VLOOKUP($H157,【選択肢】!$Q$3:$U$90,4,)," ")&amp;IF(I157="","",","&amp;IFERROR(VLOOKUP($I157,【選択肢】!$Q$3:$U$90,4,)," ")&amp;IF(J157="","",","&amp;IFERROR(VLOOKUP($J157,【選択肢】!$Q$3:$U$90,4,)," ")&amp;IF(K157="","",","&amp;IFERROR(VLOOKUP($K157,【選択肢】!$Q$3:$U$90,4,)," ")&amp;IF(L157="","",","&amp;IFERROR(VLOOKUP($L157,【選択肢】!$Q$3:$U$90,4,)," "))))))))</f>
        <v/>
      </c>
      <c r="O157" s="1310" t="str">
        <f>IF(G157="","",(IFERROR(VLOOKUP($G157,【選択肢】!$Q$3:$U$90,5,)," ")&amp;IF(H157="","",""&amp;CHAR(10)&amp;IFERROR(VLOOKUP($H157,【選択肢】!$Q$3:$U$90,5,)," ")&amp;IF(I157="","",""&amp;CHAR(10)&amp;IFERROR(VLOOKUP($I157,【選択肢】!$Q$3:$U$90,5,)," ")&amp;IF(J157="","",""&amp;CHAR(10)&amp;IFERROR(VLOOKUP($J157,【選択肢】!$Q$3:$U$90,5,)," ")&amp;IF(K157="","",""&amp;CHAR(10)&amp;IFERROR(VLOOKUP($K157,【選択肢】!$Q$3:$U$90,5,)," ")&amp;IF(L157="","",""&amp;CHAR(10)&amp;IFERROR(VLOOKUP($L157,【選択肢】!$Q$3:$U$90,5,)," "))))))))</f>
        <v/>
      </c>
      <c r="P157" s="1311"/>
      <c r="Q157" s="1119"/>
      <c r="R157" s="1119"/>
      <c r="S157" s="167"/>
      <c r="T157" s="167"/>
      <c r="U157" s="167"/>
      <c r="V157" s="167"/>
      <c r="W157" s="167"/>
    </row>
    <row r="158" spans="2:23">
      <c r="B158" s="1115"/>
      <c r="C158" s="1116"/>
      <c r="D158" s="1117"/>
      <c r="E158" s="1117"/>
      <c r="F158" s="482">
        <f t="shared" si="2"/>
        <v>0</v>
      </c>
      <c r="G158" s="1118"/>
      <c r="H158" s="1118"/>
      <c r="I158" s="1118"/>
      <c r="J158" s="1118"/>
      <c r="K158" s="1118"/>
      <c r="L158" s="1118"/>
      <c r="M158" s="1310" t="str">
        <f>IF(G158="","",(IFERROR(VLOOKUP($G158,【選択肢】!$Q$3:$U$90,2,)," ")&amp;IF(H158="","",""&amp;CHAR(10)&amp;IFERROR(VLOOKUP($H158,【選択肢】!$Q$3:$U$90,2,)," ")&amp;IF(I158="","",""&amp;CHAR(10)&amp;IFERROR(VLOOKUP($I158,【選択肢】!$Q$3:$U$90,2,)," ")&amp;IF(J158="","",""&amp;CHAR(10)&amp;IFERROR(VLOOKUP($J158,【選択肢】!$Q$3:$U$90,2,)," ")&amp;IF(K158="","",""&amp;CHAR(10)&amp;IFERROR(VLOOKUP($K158,【選択肢】!$Q$3:$U$90,2,)," ")&amp;IF(L158="","",""&amp;CHAR(10)&amp;IFERROR(VLOOKUP($L158,【選択肢】!$Q$3:$U$90,2,)," "))))))))</f>
        <v/>
      </c>
      <c r="N158" s="1310" t="str">
        <f>IF(G158="","",(IFERROR(VLOOKUP($G158,【選択肢】!$Q$3:$U$90,4,)," ")&amp;IF(H158="","",","&amp;IFERROR(VLOOKUP($H158,【選択肢】!$Q$3:$U$90,4,)," ")&amp;IF(I158="","",","&amp;IFERROR(VLOOKUP($I158,【選択肢】!$Q$3:$U$90,4,)," ")&amp;IF(J158="","",","&amp;IFERROR(VLOOKUP($J158,【選択肢】!$Q$3:$U$90,4,)," ")&amp;IF(K158="","",","&amp;IFERROR(VLOOKUP($K158,【選択肢】!$Q$3:$U$90,4,)," ")&amp;IF(L158="","",","&amp;IFERROR(VLOOKUP($L158,【選択肢】!$Q$3:$U$90,4,)," "))))))))</f>
        <v/>
      </c>
      <c r="O158" s="1310" t="str">
        <f>IF(G158="","",(IFERROR(VLOOKUP($G158,【選択肢】!$Q$3:$U$90,5,)," ")&amp;IF(H158="","",""&amp;CHAR(10)&amp;IFERROR(VLOOKUP($H158,【選択肢】!$Q$3:$U$90,5,)," ")&amp;IF(I158="","",""&amp;CHAR(10)&amp;IFERROR(VLOOKUP($I158,【選択肢】!$Q$3:$U$90,5,)," ")&amp;IF(J158="","",""&amp;CHAR(10)&amp;IFERROR(VLOOKUP($J158,【選択肢】!$Q$3:$U$90,5,)," ")&amp;IF(K158="","",""&amp;CHAR(10)&amp;IFERROR(VLOOKUP($K158,【選択肢】!$Q$3:$U$90,5,)," ")&amp;IF(L158="","",""&amp;CHAR(10)&amp;IFERROR(VLOOKUP($L158,【選択肢】!$Q$3:$U$90,5,)," "))))))))</f>
        <v/>
      </c>
      <c r="P158" s="1311"/>
      <c r="Q158" s="1119"/>
      <c r="R158" s="1119"/>
      <c r="S158" s="167"/>
      <c r="T158" s="167"/>
      <c r="U158" s="167"/>
      <c r="V158" s="167"/>
      <c r="W158" s="167"/>
    </row>
    <row r="159" spans="2:23">
      <c r="B159" s="1115"/>
      <c r="C159" s="1116"/>
      <c r="D159" s="1117"/>
      <c r="E159" s="1117"/>
      <c r="F159" s="482">
        <f t="shared" si="2"/>
        <v>0</v>
      </c>
      <c r="G159" s="1118"/>
      <c r="H159" s="1118"/>
      <c r="I159" s="1118"/>
      <c r="J159" s="1118"/>
      <c r="K159" s="1118"/>
      <c r="L159" s="1118"/>
      <c r="M159" s="1310" t="str">
        <f>IF(G159="","",(IFERROR(VLOOKUP($G159,【選択肢】!$Q$3:$U$90,2,)," ")&amp;IF(H159="","",""&amp;CHAR(10)&amp;IFERROR(VLOOKUP($H159,【選択肢】!$Q$3:$U$90,2,)," ")&amp;IF(I159="","",""&amp;CHAR(10)&amp;IFERROR(VLOOKUP($I159,【選択肢】!$Q$3:$U$90,2,)," ")&amp;IF(J159="","",""&amp;CHAR(10)&amp;IFERROR(VLOOKUP($J159,【選択肢】!$Q$3:$U$90,2,)," ")&amp;IF(K159="","",""&amp;CHAR(10)&amp;IFERROR(VLOOKUP($K159,【選択肢】!$Q$3:$U$90,2,)," ")&amp;IF(L159="","",""&amp;CHAR(10)&amp;IFERROR(VLOOKUP($L159,【選択肢】!$Q$3:$U$90,2,)," "))))))))</f>
        <v/>
      </c>
      <c r="N159" s="1310" t="str">
        <f>IF(G159="","",(IFERROR(VLOOKUP($G159,【選択肢】!$Q$3:$U$90,4,)," ")&amp;IF(H159="","",","&amp;IFERROR(VLOOKUP($H159,【選択肢】!$Q$3:$U$90,4,)," ")&amp;IF(I159="","",","&amp;IFERROR(VLOOKUP($I159,【選択肢】!$Q$3:$U$90,4,)," ")&amp;IF(J159="","",","&amp;IFERROR(VLOOKUP($J159,【選択肢】!$Q$3:$U$90,4,)," ")&amp;IF(K159="","",","&amp;IFERROR(VLOOKUP($K159,【選択肢】!$Q$3:$U$90,4,)," ")&amp;IF(L159="","",","&amp;IFERROR(VLOOKUP($L159,【選択肢】!$Q$3:$U$90,4,)," "))))))))</f>
        <v/>
      </c>
      <c r="O159" s="1310" t="str">
        <f>IF(G159="","",(IFERROR(VLOOKUP($G159,【選択肢】!$Q$3:$U$90,5,)," ")&amp;IF(H159="","",""&amp;CHAR(10)&amp;IFERROR(VLOOKUP($H159,【選択肢】!$Q$3:$U$90,5,)," ")&amp;IF(I159="","",""&amp;CHAR(10)&amp;IFERROR(VLOOKUP($I159,【選択肢】!$Q$3:$U$90,5,)," ")&amp;IF(J159="","",""&amp;CHAR(10)&amp;IFERROR(VLOOKUP($J159,【選択肢】!$Q$3:$U$90,5,)," ")&amp;IF(K159="","",""&amp;CHAR(10)&amp;IFERROR(VLOOKUP($K159,【選択肢】!$Q$3:$U$90,5,)," ")&amp;IF(L159="","",""&amp;CHAR(10)&amp;IFERROR(VLOOKUP($L159,【選択肢】!$Q$3:$U$90,5,)," "))))))))</f>
        <v/>
      </c>
      <c r="P159" s="1311"/>
      <c r="Q159" s="1119"/>
      <c r="R159" s="1119"/>
      <c r="S159" s="167"/>
      <c r="T159" s="167"/>
      <c r="U159" s="167"/>
      <c r="V159" s="167"/>
      <c r="W159" s="167"/>
    </row>
    <row r="160" spans="2:23">
      <c r="B160" s="1115"/>
      <c r="C160" s="1116"/>
      <c r="D160" s="1117"/>
      <c r="E160" s="1117"/>
      <c r="F160" s="482">
        <f t="shared" si="2"/>
        <v>0</v>
      </c>
      <c r="G160" s="1118"/>
      <c r="H160" s="1118"/>
      <c r="I160" s="1118"/>
      <c r="J160" s="1118"/>
      <c r="K160" s="1118"/>
      <c r="L160" s="1118"/>
      <c r="M160" s="1310" t="str">
        <f>IF(G160="","",(IFERROR(VLOOKUP($G160,【選択肢】!$Q$3:$U$90,2,)," ")&amp;IF(H160="","",""&amp;CHAR(10)&amp;IFERROR(VLOOKUP($H160,【選択肢】!$Q$3:$U$90,2,)," ")&amp;IF(I160="","",""&amp;CHAR(10)&amp;IFERROR(VLOOKUP($I160,【選択肢】!$Q$3:$U$90,2,)," ")&amp;IF(J160="","",""&amp;CHAR(10)&amp;IFERROR(VLOOKUP($J160,【選択肢】!$Q$3:$U$90,2,)," ")&amp;IF(K160="","",""&amp;CHAR(10)&amp;IFERROR(VLOOKUP($K160,【選択肢】!$Q$3:$U$90,2,)," ")&amp;IF(L160="","",""&amp;CHAR(10)&amp;IFERROR(VLOOKUP($L160,【選択肢】!$Q$3:$U$90,2,)," "))))))))</f>
        <v/>
      </c>
      <c r="N160" s="1310" t="str">
        <f>IF(G160="","",(IFERROR(VLOOKUP($G160,【選択肢】!$Q$3:$U$90,4,)," ")&amp;IF(H160="","",","&amp;IFERROR(VLOOKUP($H160,【選択肢】!$Q$3:$U$90,4,)," ")&amp;IF(I160="","",","&amp;IFERROR(VLOOKUP($I160,【選択肢】!$Q$3:$U$90,4,)," ")&amp;IF(J160="","",","&amp;IFERROR(VLOOKUP($J160,【選択肢】!$Q$3:$U$90,4,)," ")&amp;IF(K160="","",","&amp;IFERROR(VLOOKUP($K160,【選択肢】!$Q$3:$U$90,4,)," ")&amp;IF(L160="","",","&amp;IFERROR(VLOOKUP($L160,【選択肢】!$Q$3:$U$90,4,)," "))))))))</f>
        <v/>
      </c>
      <c r="O160" s="1310" t="str">
        <f>IF(G160="","",(IFERROR(VLOOKUP($G160,【選択肢】!$Q$3:$U$90,5,)," ")&amp;IF(H160="","",""&amp;CHAR(10)&amp;IFERROR(VLOOKUP($H160,【選択肢】!$Q$3:$U$90,5,)," ")&amp;IF(I160="","",""&amp;CHAR(10)&amp;IFERROR(VLOOKUP($I160,【選択肢】!$Q$3:$U$90,5,)," ")&amp;IF(J160="","",""&amp;CHAR(10)&amp;IFERROR(VLOOKUP($J160,【選択肢】!$Q$3:$U$90,5,)," ")&amp;IF(K160="","",""&amp;CHAR(10)&amp;IFERROR(VLOOKUP($K160,【選択肢】!$Q$3:$U$90,5,)," ")&amp;IF(L160="","",""&amp;CHAR(10)&amp;IFERROR(VLOOKUP($L160,【選択肢】!$Q$3:$U$90,5,)," "))))))))</f>
        <v/>
      </c>
      <c r="P160" s="1311"/>
      <c r="Q160" s="1119"/>
      <c r="R160" s="1119"/>
      <c r="S160" s="167"/>
      <c r="T160" s="167"/>
      <c r="U160" s="167"/>
      <c r="V160" s="167"/>
      <c r="W160" s="167"/>
    </row>
    <row r="161" spans="2:23">
      <c r="B161" s="1115"/>
      <c r="C161" s="1116"/>
      <c r="D161" s="1117"/>
      <c r="E161" s="1117"/>
      <c r="F161" s="482">
        <f t="shared" si="2"/>
        <v>0</v>
      </c>
      <c r="G161" s="1118"/>
      <c r="H161" s="1118"/>
      <c r="I161" s="1118"/>
      <c r="J161" s="1118"/>
      <c r="K161" s="1118"/>
      <c r="L161" s="1118"/>
      <c r="M161" s="1310" t="str">
        <f>IF(G161="","",(IFERROR(VLOOKUP($G161,【選択肢】!$Q$3:$U$90,2,)," ")&amp;IF(H161="","",""&amp;CHAR(10)&amp;IFERROR(VLOOKUP($H161,【選択肢】!$Q$3:$U$90,2,)," ")&amp;IF(I161="","",""&amp;CHAR(10)&amp;IFERROR(VLOOKUP($I161,【選択肢】!$Q$3:$U$90,2,)," ")&amp;IF(J161="","",""&amp;CHAR(10)&amp;IFERROR(VLOOKUP($J161,【選択肢】!$Q$3:$U$90,2,)," ")&amp;IF(K161="","",""&amp;CHAR(10)&amp;IFERROR(VLOOKUP($K161,【選択肢】!$Q$3:$U$90,2,)," ")&amp;IF(L161="","",""&amp;CHAR(10)&amp;IFERROR(VLOOKUP($L161,【選択肢】!$Q$3:$U$90,2,)," "))))))))</f>
        <v/>
      </c>
      <c r="N161" s="1310" t="str">
        <f>IF(G161="","",(IFERROR(VLOOKUP($G161,【選択肢】!$Q$3:$U$90,4,)," ")&amp;IF(H161="","",","&amp;IFERROR(VLOOKUP($H161,【選択肢】!$Q$3:$U$90,4,)," ")&amp;IF(I161="","",","&amp;IFERROR(VLOOKUP($I161,【選択肢】!$Q$3:$U$90,4,)," ")&amp;IF(J161="","",","&amp;IFERROR(VLOOKUP($J161,【選択肢】!$Q$3:$U$90,4,)," ")&amp;IF(K161="","",","&amp;IFERROR(VLOOKUP($K161,【選択肢】!$Q$3:$U$90,4,)," ")&amp;IF(L161="","",","&amp;IFERROR(VLOOKUP($L161,【選択肢】!$Q$3:$U$90,4,)," "))))))))</f>
        <v/>
      </c>
      <c r="O161" s="1310" t="str">
        <f>IF(G161="","",(IFERROR(VLOOKUP($G161,【選択肢】!$Q$3:$U$90,5,)," ")&amp;IF(H161="","",""&amp;CHAR(10)&amp;IFERROR(VLOOKUP($H161,【選択肢】!$Q$3:$U$90,5,)," ")&amp;IF(I161="","",""&amp;CHAR(10)&amp;IFERROR(VLOOKUP($I161,【選択肢】!$Q$3:$U$90,5,)," ")&amp;IF(J161="","",""&amp;CHAR(10)&amp;IFERROR(VLOOKUP($J161,【選択肢】!$Q$3:$U$90,5,)," ")&amp;IF(K161="","",""&amp;CHAR(10)&amp;IFERROR(VLOOKUP($K161,【選択肢】!$Q$3:$U$90,5,)," ")&amp;IF(L161="","",""&amp;CHAR(10)&amp;IFERROR(VLOOKUP($L161,【選択肢】!$Q$3:$U$90,5,)," "))))))))</f>
        <v/>
      </c>
      <c r="P161" s="1311"/>
      <c r="Q161" s="1119"/>
      <c r="R161" s="1119"/>
      <c r="S161" s="167"/>
      <c r="T161" s="167"/>
      <c r="U161" s="167"/>
      <c r="V161" s="167"/>
      <c r="W161" s="167"/>
    </row>
    <row r="162" spans="2:23">
      <c r="B162" s="1115"/>
      <c r="C162" s="1116"/>
      <c r="D162" s="1117"/>
      <c r="E162" s="1117"/>
      <c r="F162" s="482">
        <f t="shared" si="2"/>
        <v>0</v>
      </c>
      <c r="G162" s="1118"/>
      <c r="H162" s="1118"/>
      <c r="I162" s="1118"/>
      <c r="J162" s="1118"/>
      <c r="K162" s="1118"/>
      <c r="L162" s="1118"/>
      <c r="M162" s="1310" t="str">
        <f>IF(G162="","",(IFERROR(VLOOKUP($G162,【選択肢】!$Q$3:$U$90,2,)," ")&amp;IF(H162="","",""&amp;CHAR(10)&amp;IFERROR(VLOOKUP($H162,【選択肢】!$Q$3:$U$90,2,)," ")&amp;IF(I162="","",""&amp;CHAR(10)&amp;IFERROR(VLOOKUP($I162,【選択肢】!$Q$3:$U$90,2,)," ")&amp;IF(J162="","",""&amp;CHAR(10)&amp;IFERROR(VLOOKUP($J162,【選択肢】!$Q$3:$U$90,2,)," ")&amp;IF(K162="","",""&amp;CHAR(10)&amp;IFERROR(VLOOKUP($K162,【選択肢】!$Q$3:$U$90,2,)," ")&amp;IF(L162="","",""&amp;CHAR(10)&amp;IFERROR(VLOOKUP($L162,【選択肢】!$Q$3:$U$90,2,)," "))))))))</f>
        <v/>
      </c>
      <c r="N162" s="1310" t="str">
        <f>IF(G162="","",(IFERROR(VLOOKUP($G162,【選択肢】!$Q$3:$U$90,4,)," ")&amp;IF(H162="","",","&amp;IFERROR(VLOOKUP($H162,【選択肢】!$Q$3:$U$90,4,)," ")&amp;IF(I162="","",","&amp;IFERROR(VLOOKUP($I162,【選択肢】!$Q$3:$U$90,4,)," ")&amp;IF(J162="","",","&amp;IFERROR(VLOOKUP($J162,【選択肢】!$Q$3:$U$90,4,)," ")&amp;IF(K162="","",","&amp;IFERROR(VLOOKUP($K162,【選択肢】!$Q$3:$U$90,4,)," ")&amp;IF(L162="","",","&amp;IFERROR(VLOOKUP($L162,【選択肢】!$Q$3:$U$90,4,)," "))))))))</f>
        <v/>
      </c>
      <c r="O162" s="1310" t="str">
        <f>IF(G162="","",(IFERROR(VLOOKUP($G162,【選択肢】!$Q$3:$U$90,5,)," ")&amp;IF(H162="","",""&amp;CHAR(10)&amp;IFERROR(VLOOKUP($H162,【選択肢】!$Q$3:$U$90,5,)," ")&amp;IF(I162="","",""&amp;CHAR(10)&amp;IFERROR(VLOOKUP($I162,【選択肢】!$Q$3:$U$90,5,)," ")&amp;IF(J162="","",""&amp;CHAR(10)&amp;IFERROR(VLOOKUP($J162,【選択肢】!$Q$3:$U$90,5,)," ")&amp;IF(K162="","",""&amp;CHAR(10)&amp;IFERROR(VLOOKUP($K162,【選択肢】!$Q$3:$U$90,5,)," ")&amp;IF(L162="","",""&amp;CHAR(10)&amp;IFERROR(VLOOKUP($L162,【選択肢】!$Q$3:$U$90,5,)," "))))))))</f>
        <v/>
      </c>
      <c r="P162" s="1311"/>
      <c r="Q162" s="1119"/>
      <c r="R162" s="1119"/>
      <c r="S162" s="167"/>
      <c r="T162" s="167"/>
      <c r="U162" s="167"/>
      <c r="V162" s="167"/>
      <c r="W162" s="167"/>
    </row>
    <row r="163" spans="2:23">
      <c r="B163" s="1115"/>
      <c r="C163" s="1116"/>
      <c r="D163" s="1117"/>
      <c r="E163" s="1117"/>
      <c r="F163" s="482">
        <f t="shared" si="2"/>
        <v>0</v>
      </c>
      <c r="G163" s="1118"/>
      <c r="H163" s="1118"/>
      <c r="I163" s="1118"/>
      <c r="J163" s="1118"/>
      <c r="K163" s="1118"/>
      <c r="L163" s="1118"/>
      <c r="M163" s="1310" t="str">
        <f>IF(G163="","",(IFERROR(VLOOKUP($G163,【選択肢】!$Q$3:$U$90,2,)," ")&amp;IF(H163="","",""&amp;CHAR(10)&amp;IFERROR(VLOOKUP($H163,【選択肢】!$Q$3:$U$90,2,)," ")&amp;IF(I163="","",""&amp;CHAR(10)&amp;IFERROR(VLOOKUP($I163,【選択肢】!$Q$3:$U$90,2,)," ")&amp;IF(J163="","",""&amp;CHAR(10)&amp;IFERROR(VLOOKUP($J163,【選択肢】!$Q$3:$U$90,2,)," ")&amp;IF(K163="","",""&amp;CHAR(10)&amp;IFERROR(VLOOKUP($K163,【選択肢】!$Q$3:$U$90,2,)," ")&amp;IF(L163="","",""&amp;CHAR(10)&amp;IFERROR(VLOOKUP($L163,【選択肢】!$Q$3:$U$90,2,)," "))))))))</f>
        <v/>
      </c>
      <c r="N163" s="1310" t="str">
        <f>IF(G163="","",(IFERROR(VLOOKUP($G163,【選択肢】!$Q$3:$U$90,4,)," ")&amp;IF(H163="","",","&amp;IFERROR(VLOOKUP($H163,【選択肢】!$Q$3:$U$90,4,)," ")&amp;IF(I163="","",","&amp;IFERROR(VLOOKUP($I163,【選択肢】!$Q$3:$U$90,4,)," ")&amp;IF(J163="","",","&amp;IFERROR(VLOOKUP($J163,【選択肢】!$Q$3:$U$90,4,)," ")&amp;IF(K163="","",","&amp;IFERROR(VLOOKUP($K163,【選択肢】!$Q$3:$U$90,4,)," ")&amp;IF(L163="","",","&amp;IFERROR(VLOOKUP($L163,【選択肢】!$Q$3:$U$90,4,)," "))))))))</f>
        <v/>
      </c>
      <c r="O163" s="1310" t="str">
        <f>IF(G163="","",(IFERROR(VLOOKUP($G163,【選択肢】!$Q$3:$U$90,5,)," ")&amp;IF(H163="","",""&amp;CHAR(10)&amp;IFERROR(VLOOKUP($H163,【選択肢】!$Q$3:$U$90,5,)," ")&amp;IF(I163="","",""&amp;CHAR(10)&amp;IFERROR(VLOOKUP($I163,【選択肢】!$Q$3:$U$90,5,)," ")&amp;IF(J163="","",""&amp;CHAR(10)&amp;IFERROR(VLOOKUP($J163,【選択肢】!$Q$3:$U$90,5,)," ")&amp;IF(K163="","",""&amp;CHAR(10)&amp;IFERROR(VLOOKUP($K163,【選択肢】!$Q$3:$U$90,5,)," ")&amp;IF(L163="","",""&amp;CHAR(10)&amp;IFERROR(VLOOKUP($L163,【選択肢】!$Q$3:$U$90,5,)," "))))))))</f>
        <v/>
      </c>
      <c r="P163" s="1311"/>
      <c r="Q163" s="1119"/>
      <c r="R163" s="1119"/>
      <c r="S163" s="167"/>
      <c r="T163" s="167"/>
      <c r="U163" s="167"/>
      <c r="V163" s="167"/>
      <c r="W163" s="167"/>
    </row>
    <row r="164" spans="2:23">
      <c r="B164" s="1115"/>
      <c r="C164" s="1116"/>
      <c r="D164" s="1117"/>
      <c r="E164" s="1117"/>
      <c r="F164" s="482">
        <f t="shared" si="2"/>
        <v>0</v>
      </c>
      <c r="G164" s="1118"/>
      <c r="H164" s="1118"/>
      <c r="I164" s="1118"/>
      <c r="J164" s="1118"/>
      <c r="K164" s="1118"/>
      <c r="L164" s="1118"/>
      <c r="M164" s="1310" t="str">
        <f>IF(G164="","",(IFERROR(VLOOKUP($G164,【選択肢】!$Q$3:$U$90,2,)," ")&amp;IF(H164="","",""&amp;CHAR(10)&amp;IFERROR(VLOOKUP($H164,【選択肢】!$Q$3:$U$90,2,)," ")&amp;IF(I164="","",""&amp;CHAR(10)&amp;IFERROR(VLOOKUP($I164,【選択肢】!$Q$3:$U$90,2,)," ")&amp;IF(J164="","",""&amp;CHAR(10)&amp;IFERROR(VLOOKUP($J164,【選択肢】!$Q$3:$U$90,2,)," ")&amp;IF(K164="","",""&amp;CHAR(10)&amp;IFERROR(VLOOKUP($K164,【選択肢】!$Q$3:$U$90,2,)," ")&amp;IF(L164="","",""&amp;CHAR(10)&amp;IFERROR(VLOOKUP($L164,【選択肢】!$Q$3:$U$90,2,)," "))))))))</f>
        <v/>
      </c>
      <c r="N164" s="1310" t="str">
        <f>IF(G164="","",(IFERROR(VLOOKUP($G164,【選択肢】!$Q$3:$U$90,4,)," ")&amp;IF(H164="","",","&amp;IFERROR(VLOOKUP($H164,【選択肢】!$Q$3:$U$90,4,)," ")&amp;IF(I164="","",","&amp;IFERROR(VLOOKUP($I164,【選択肢】!$Q$3:$U$90,4,)," ")&amp;IF(J164="","",","&amp;IFERROR(VLOOKUP($J164,【選択肢】!$Q$3:$U$90,4,)," ")&amp;IF(K164="","",","&amp;IFERROR(VLOOKUP($K164,【選択肢】!$Q$3:$U$90,4,)," ")&amp;IF(L164="","",","&amp;IFERROR(VLOOKUP($L164,【選択肢】!$Q$3:$U$90,4,)," "))))))))</f>
        <v/>
      </c>
      <c r="O164" s="1310" t="str">
        <f>IF(G164="","",(IFERROR(VLOOKUP($G164,【選択肢】!$Q$3:$U$90,5,)," ")&amp;IF(H164="","",""&amp;CHAR(10)&amp;IFERROR(VLOOKUP($H164,【選択肢】!$Q$3:$U$90,5,)," ")&amp;IF(I164="","",""&amp;CHAR(10)&amp;IFERROR(VLOOKUP($I164,【選択肢】!$Q$3:$U$90,5,)," ")&amp;IF(J164="","",""&amp;CHAR(10)&amp;IFERROR(VLOOKUP($J164,【選択肢】!$Q$3:$U$90,5,)," ")&amp;IF(K164="","",""&amp;CHAR(10)&amp;IFERROR(VLOOKUP($K164,【選択肢】!$Q$3:$U$90,5,)," ")&amp;IF(L164="","",""&amp;CHAR(10)&amp;IFERROR(VLOOKUP($L164,【選択肢】!$Q$3:$U$90,5,)," "))))))))</f>
        <v/>
      </c>
      <c r="P164" s="1311"/>
      <c r="Q164" s="1119"/>
      <c r="R164" s="1119"/>
      <c r="S164" s="167"/>
      <c r="T164" s="167"/>
      <c r="U164" s="167"/>
      <c r="V164" s="167"/>
      <c r="W164" s="167"/>
    </row>
    <row r="165" spans="2:23">
      <c r="B165" s="1115"/>
      <c r="C165" s="1116"/>
      <c r="D165" s="1117"/>
      <c r="E165" s="1117"/>
      <c r="F165" s="482">
        <f t="shared" si="2"/>
        <v>0</v>
      </c>
      <c r="G165" s="1118"/>
      <c r="H165" s="1118"/>
      <c r="I165" s="1118"/>
      <c r="J165" s="1118"/>
      <c r="K165" s="1118"/>
      <c r="L165" s="1118"/>
      <c r="M165" s="1310" t="str">
        <f>IF(G165="","",(IFERROR(VLOOKUP($G165,【選択肢】!$Q$3:$U$90,2,)," ")&amp;IF(H165="","",""&amp;CHAR(10)&amp;IFERROR(VLOOKUP($H165,【選択肢】!$Q$3:$U$90,2,)," ")&amp;IF(I165="","",""&amp;CHAR(10)&amp;IFERROR(VLOOKUP($I165,【選択肢】!$Q$3:$U$90,2,)," ")&amp;IF(J165="","",""&amp;CHAR(10)&amp;IFERROR(VLOOKUP($J165,【選択肢】!$Q$3:$U$90,2,)," ")&amp;IF(K165="","",""&amp;CHAR(10)&amp;IFERROR(VLOOKUP($K165,【選択肢】!$Q$3:$U$90,2,)," ")&amp;IF(L165="","",""&amp;CHAR(10)&amp;IFERROR(VLOOKUP($L165,【選択肢】!$Q$3:$U$90,2,)," "))))))))</f>
        <v/>
      </c>
      <c r="N165" s="1310" t="str">
        <f>IF(G165="","",(IFERROR(VLOOKUP($G165,【選択肢】!$Q$3:$U$90,4,)," ")&amp;IF(H165="","",","&amp;IFERROR(VLOOKUP($H165,【選択肢】!$Q$3:$U$90,4,)," ")&amp;IF(I165="","",","&amp;IFERROR(VLOOKUP($I165,【選択肢】!$Q$3:$U$90,4,)," ")&amp;IF(J165="","",","&amp;IFERROR(VLOOKUP($J165,【選択肢】!$Q$3:$U$90,4,)," ")&amp;IF(K165="","",","&amp;IFERROR(VLOOKUP($K165,【選択肢】!$Q$3:$U$90,4,)," ")&amp;IF(L165="","",","&amp;IFERROR(VLOOKUP($L165,【選択肢】!$Q$3:$U$90,4,)," "))))))))</f>
        <v/>
      </c>
      <c r="O165" s="1310" t="str">
        <f>IF(G165="","",(IFERROR(VLOOKUP($G165,【選択肢】!$Q$3:$U$90,5,)," ")&amp;IF(H165="","",""&amp;CHAR(10)&amp;IFERROR(VLOOKUP($H165,【選択肢】!$Q$3:$U$90,5,)," ")&amp;IF(I165="","",""&amp;CHAR(10)&amp;IFERROR(VLOOKUP($I165,【選択肢】!$Q$3:$U$90,5,)," ")&amp;IF(J165="","",""&amp;CHAR(10)&amp;IFERROR(VLOOKUP($J165,【選択肢】!$Q$3:$U$90,5,)," ")&amp;IF(K165="","",""&amp;CHAR(10)&amp;IFERROR(VLOOKUP($K165,【選択肢】!$Q$3:$U$90,5,)," ")&amp;IF(L165="","",""&amp;CHAR(10)&amp;IFERROR(VLOOKUP($L165,【選択肢】!$Q$3:$U$90,5,)," "))))))))</f>
        <v/>
      </c>
      <c r="P165" s="1311"/>
      <c r="Q165" s="1119"/>
      <c r="R165" s="1119"/>
      <c r="S165" s="167"/>
      <c r="T165" s="167"/>
      <c r="U165" s="167"/>
      <c r="V165" s="167"/>
      <c r="W165" s="167"/>
    </row>
    <row r="166" spans="2:23">
      <c r="B166" s="1115"/>
      <c r="C166" s="1116"/>
      <c r="D166" s="1117"/>
      <c r="E166" s="1117"/>
      <c r="F166" s="482">
        <f t="shared" si="2"/>
        <v>0</v>
      </c>
      <c r="G166" s="1118"/>
      <c r="H166" s="1118"/>
      <c r="I166" s="1118"/>
      <c r="J166" s="1118"/>
      <c r="K166" s="1118"/>
      <c r="L166" s="1118"/>
      <c r="M166" s="1310" t="str">
        <f>IF(G166="","",(IFERROR(VLOOKUP($G166,【選択肢】!$Q$3:$U$90,2,)," ")&amp;IF(H166="","",""&amp;CHAR(10)&amp;IFERROR(VLOOKUP($H166,【選択肢】!$Q$3:$U$90,2,)," ")&amp;IF(I166="","",""&amp;CHAR(10)&amp;IFERROR(VLOOKUP($I166,【選択肢】!$Q$3:$U$90,2,)," ")&amp;IF(J166="","",""&amp;CHAR(10)&amp;IFERROR(VLOOKUP($J166,【選択肢】!$Q$3:$U$90,2,)," ")&amp;IF(K166="","",""&amp;CHAR(10)&amp;IFERROR(VLOOKUP($K166,【選択肢】!$Q$3:$U$90,2,)," ")&amp;IF(L166="","",""&amp;CHAR(10)&amp;IFERROR(VLOOKUP($L166,【選択肢】!$Q$3:$U$90,2,)," "))))))))</f>
        <v/>
      </c>
      <c r="N166" s="1310" t="str">
        <f>IF(G166="","",(IFERROR(VLOOKUP($G166,【選択肢】!$Q$3:$U$90,4,)," ")&amp;IF(H166="","",","&amp;IFERROR(VLOOKUP($H166,【選択肢】!$Q$3:$U$90,4,)," ")&amp;IF(I166="","",","&amp;IFERROR(VLOOKUP($I166,【選択肢】!$Q$3:$U$90,4,)," ")&amp;IF(J166="","",","&amp;IFERROR(VLOOKUP($J166,【選択肢】!$Q$3:$U$90,4,)," ")&amp;IF(K166="","",","&amp;IFERROR(VLOOKUP($K166,【選択肢】!$Q$3:$U$90,4,)," ")&amp;IF(L166="","",","&amp;IFERROR(VLOOKUP($L166,【選択肢】!$Q$3:$U$90,4,)," "))))))))</f>
        <v/>
      </c>
      <c r="O166" s="1310" t="str">
        <f>IF(G166="","",(IFERROR(VLOOKUP($G166,【選択肢】!$Q$3:$U$90,5,)," ")&amp;IF(H166="","",""&amp;CHAR(10)&amp;IFERROR(VLOOKUP($H166,【選択肢】!$Q$3:$U$90,5,)," ")&amp;IF(I166="","",""&amp;CHAR(10)&amp;IFERROR(VLOOKUP($I166,【選択肢】!$Q$3:$U$90,5,)," ")&amp;IF(J166="","",""&amp;CHAR(10)&amp;IFERROR(VLOOKUP($J166,【選択肢】!$Q$3:$U$90,5,)," ")&amp;IF(K166="","",""&amp;CHAR(10)&amp;IFERROR(VLOOKUP($K166,【選択肢】!$Q$3:$U$90,5,)," ")&amp;IF(L166="","",""&amp;CHAR(10)&amp;IFERROR(VLOOKUP($L166,【選択肢】!$Q$3:$U$90,5,)," "))))))))</f>
        <v/>
      </c>
      <c r="P166" s="1311"/>
      <c r="Q166" s="1119"/>
      <c r="R166" s="1119"/>
      <c r="S166" s="167"/>
      <c r="T166" s="167"/>
      <c r="U166" s="167"/>
      <c r="V166" s="167"/>
      <c r="W166" s="167"/>
    </row>
    <row r="167" spans="2:23">
      <c r="B167" s="1115"/>
      <c r="C167" s="1116"/>
      <c r="D167" s="1117"/>
      <c r="E167" s="1117"/>
      <c r="F167" s="482">
        <f t="shared" si="2"/>
        <v>0</v>
      </c>
      <c r="G167" s="1118"/>
      <c r="H167" s="1118"/>
      <c r="I167" s="1118"/>
      <c r="J167" s="1118"/>
      <c r="K167" s="1118"/>
      <c r="L167" s="1118"/>
      <c r="M167" s="1310" t="str">
        <f>IF(G167="","",(IFERROR(VLOOKUP($G167,【選択肢】!$Q$3:$U$90,2,)," ")&amp;IF(H167="","",""&amp;CHAR(10)&amp;IFERROR(VLOOKUP($H167,【選択肢】!$Q$3:$U$90,2,)," ")&amp;IF(I167="","",""&amp;CHAR(10)&amp;IFERROR(VLOOKUP($I167,【選択肢】!$Q$3:$U$90,2,)," ")&amp;IF(J167="","",""&amp;CHAR(10)&amp;IFERROR(VLOOKUP($J167,【選択肢】!$Q$3:$U$90,2,)," ")&amp;IF(K167="","",""&amp;CHAR(10)&amp;IFERROR(VLOOKUP($K167,【選択肢】!$Q$3:$U$90,2,)," ")&amp;IF(L167="","",""&amp;CHAR(10)&amp;IFERROR(VLOOKUP($L167,【選択肢】!$Q$3:$U$90,2,)," "))))))))</f>
        <v/>
      </c>
      <c r="N167" s="1310" t="str">
        <f>IF(G167="","",(IFERROR(VLOOKUP($G167,【選択肢】!$Q$3:$U$90,4,)," ")&amp;IF(H167="","",","&amp;IFERROR(VLOOKUP($H167,【選択肢】!$Q$3:$U$90,4,)," ")&amp;IF(I167="","",","&amp;IFERROR(VLOOKUP($I167,【選択肢】!$Q$3:$U$90,4,)," ")&amp;IF(J167="","",","&amp;IFERROR(VLOOKUP($J167,【選択肢】!$Q$3:$U$90,4,)," ")&amp;IF(K167="","",","&amp;IFERROR(VLOOKUP($K167,【選択肢】!$Q$3:$U$90,4,)," ")&amp;IF(L167="","",","&amp;IFERROR(VLOOKUP($L167,【選択肢】!$Q$3:$U$90,4,)," "))))))))</f>
        <v/>
      </c>
      <c r="O167" s="1310" t="str">
        <f>IF(G167="","",(IFERROR(VLOOKUP($G167,【選択肢】!$Q$3:$U$90,5,)," ")&amp;IF(H167="","",""&amp;CHAR(10)&amp;IFERROR(VLOOKUP($H167,【選択肢】!$Q$3:$U$90,5,)," ")&amp;IF(I167="","",""&amp;CHAR(10)&amp;IFERROR(VLOOKUP($I167,【選択肢】!$Q$3:$U$90,5,)," ")&amp;IF(J167="","",""&amp;CHAR(10)&amp;IFERROR(VLOOKUP($J167,【選択肢】!$Q$3:$U$90,5,)," ")&amp;IF(K167="","",""&amp;CHAR(10)&amp;IFERROR(VLOOKUP($K167,【選択肢】!$Q$3:$U$90,5,)," ")&amp;IF(L167="","",""&amp;CHAR(10)&amp;IFERROR(VLOOKUP($L167,【選択肢】!$Q$3:$U$90,5,)," "))))))))</f>
        <v/>
      </c>
      <c r="P167" s="1311"/>
      <c r="Q167" s="1119"/>
      <c r="R167" s="1119"/>
      <c r="S167" s="167"/>
      <c r="T167" s="167"/>
      <c r="U167" s="167"/>
      <c r="V167" s="167"/>
      <c r="W167" s="167"/>
    </row>
    <row r="168" spans="2:23">
      <c r="B168" s="1115"/>
      <c r="C168" s="1116"/>
      <c r="D168" s="1117"/>
      <c r="E168" s="1117"/>
      <c r="F168" s="482">
        <f t="shared" si="2"/>
        <v>0</v>
      </c>
      <c r="G168" s="1118"/>
      <c r="H168" s="1118"/>
      <c r="I168" s="1118"/>
      <c r="J168" s="1118"/>
      <c r="K168" s="1118"/>
      <c r="L168" s="1118"/>
      <c r="M168" s="1310" t="str">
        <f>IF(G168="","",(IFERROR(VLOOKUP($G168,【選択肢】!$Q$3:$U$90,2,)," ")&amp;IF(H168="","",""&amp;CHAR(10)&amp;IFERROR(VLOOKUP($H168,【選択肢】!$Q$3:$U$90,2,)," ")&amp;IF(I168="","",""&amp;CHAR(10)&amp;IFERROR(VLOOKUP($I168,【選択肢】!$Q$3:$U$90,2,)," ")&amp;IF(J168="","",""&amp;CHAR(10)&amp;IFERROR(VLOOKUP($J168,【選択肢】!$Q$3:$U$90,2,)," ")&amp;IF(K168="","",""&amp;CHAR(10)&amp;IFERROR(VLOOKUP($K168,【選択肢】!$Q$3:$U$90,2,)," ")&amp;IF(L168="","",""&amp;CHAR(10)&amp;IFERROR(VLOOKUP($L168,【選択肢】!$Q$3:$U$90,2,)," "))))))))</f>
        <v/>
      </c>
      <c r="N168" s="1310" t="str">
        <f>IF(G168="","",(IFERROR(VLOOKUP($G168,【選択肢】!$Q$3:$U$90,4,)," ")&amp;IF(H168="","",","&amp;IFERROR(VLOOKUP($H168,【選択肢】!$Q$3:$U$90,4,)," ")&amp;IF(I168="","",","&amp;IFERROR(VLOOKUP($I168,【選択肢】!$Q$3:$U$90,4,)," ")&amp;IF(J168="","",","&amp;IFERROR(VLOOKUP($J168,【選択肢】!$Q$3:$U$90,4,)," ")&amp;IF(K168="","",","&amp;IFERROR(VLOOKUP($K168,【選択肢】!$Q$3:$U$90,4,)," ")&amp;IF(L168="","",","&amp;IFERROR(VLOOKUP($L168,【選択肢】!$Q$3:$U$90,4,)," "))))))))</f>
        <v/>
      </c>
      <c r="O168" s="1310" t="str">
        <f>IF(G168="","",(IFERROR(VLOOKUP($G168,【選択肢】!$Q$3:$U$90,5,)," ")&amp;IF(H168="","",""&amp;CHAR(10)&amp;IFERROR(VLOOKUP($H168,【選択肢】!$Q$3:$U$90,5,)," ")&amp;IF(I168="","",""&amp;CHAR(10)&amp;IFERROR(VLOOKUP($I168,【選択肢】!$Q$3:$U$90,5,)," ")&amp;IF(J168="","",""&amp;CHAR(10)&amp;IFERROR(VLOOKUP($J168,【選択肢】!$Q$3:$U$90,5,)," ")&amp;IF(K168="","",""&amp;CHAR(10)&amp;IFERROR(VLOOKUP($K168,【選択肢】!$Q$3:$U$90,5,)," ")&amp;IF(L168="","",""&amp;CHAR(10)&amp;IFERROR(VLOOKUP($L168,【選択肢】!$Q$3:$U$90,5,)," "))))))))</f>
        <v/>
      </c>
      <c r="P168" s="1311"/>
      <c r="Q168" s="1119"/>
      <c r="R168" s="1119"/>
      <c r="S168" s="167"/>
      <c r="T168" s="167"/>
      <c r="U168" s="167"/>
      <c r="V168" s="167"/>
      <c r="W168" s="167"/>
    </row>
    <row r="169" spans="2:23">
      <c r="B169" s="1115"/>
      <c r="C169" s="1116"/>
      <c r="D169" s="1117"/>
      <c r="E169" s="1117"/>
      <c r="F169" s="482">
        <f t="shared" ref="F169:F199" si="3">SUM(D169+E169)</f>
        <v>0</v>
      </c>
      <c r="G169" s="1118"/>
      <c r="H169" s="1118"/>
      <c r="I169" s="1118"/>
      <c r="J169" s="1118"/>
      <c r="K169" s="1118"/>
      <c r="L169" s="1118"/>
      <c r="M169" s="1310" t="str">
        <f>IF(G169="","",(IFERROR(VLOOKUP($G169,【選択肢】!$Q$3:$U$90,2,)," ")&amp;IF(H169="","",""&amp;CHAR(10)&amp;IFERROR(VLOOKUP($H169,【選択肢】!$Q$3:$U$90,2,)," ")&amp;IF(I169="","",""&amp;CHAR(10)&amp;IFERROR(VLOOKUP($I169,【選択肢】!$Q$3:$U$90,2,)," ")&amp;IF(J169="","",""&amp;CHAR(10)&amp;IFERROR(VLOOKUP($J169,【選択肢】!$Q$3:$U$90,2,)," ")&amp;IF(K169="","",""&amp;CHAR(10)&amp;IFERROR(VLOOKUP($K169,【選択肢】!$Q$3:$U$90,2,)," ")&amp;IF(L169="","",""&amp;CHAR(10)&amp;IFERROR(VLOOKUP($L169,【選択肢】!$Q$3:$U$90,2,)," "))))))))</f>
        <v/>
      </c>
      <c r="N169" s="1310" t="str">
        <f>IF(G169="","",(IFERROR(VLOOKUP($G169,【選択肢】!$Q$3:$U$90,4,)," ")&amp;IF(H169="","",","&amp;IFERROR(VLOOKUP($H169,【選択肢】!$Q$3:$U$90,4,)," ")&amp;IF(I169="","",","&amp;IFERROR(VLOOKUP($I169,【選択肢】!$Q$3:$U$90,4,)," ")&amp;IF(J169="","",","&amp;IFERROR(VLOOKUP($J169,【選択肢】!$Q$3:$U$90,4,)," ")&amp;IF(K169="","",","&amp;IFERROR(VLOOKUP($K169,【選択肢】!$Q$3:$U$90,4,)," ")&amp;IF(L169="","",","&amp;IFERROR(VLOOKUP($L169,【選択肢】!$Q$3:$U$90,4,)," "))))))))</f>
        <v/>
      </c>
      <c r="O169" s="1310" t="str">
        <f>IF(G169="","",(IFERROR(VLOOKUP($G169,【選択肢】!$Q$3:$U$90,5,)," ")&amp;IF(H169="","",""&amp;CHAR(10)&amp;IFERROR(VLOOKUP($H169,【選択肢】!$Q$3:$U$90,5,)," ")&amp;IF(I169="","",""&amp;CHAR(10)&amp;IFERROR(VLOOKUP($I169,【選択肢】!$Q$3:$U$90,5,)," ")&amp;IF(J169="","",""&amp;CHAR(10)&amp;IFERROR(VLOOKUP($J169,【選択肢】!$Q$3:$U$90,5,)," ")&amp;IF(K169="","",""&amp;CHAR(10)&amp;IFERROR(VLOOKUP($K169,【選択肢】!$Q$3:$U$90,5,)," ")&amp;IF(L169="","",""&amp;CHAR(10)&amp;IFERROR(VLOOKUP($L169,【選択肢】!$Q$3:$U$90,5,)," "))))))))</f>
        <v/>
      </c>
      <c r="P169" s="1311"/>
      <c r="Q169" s="1119"/>
      <c r="R169" s="1119"/>
      <c r="S169" s="167"/>
      <c r="T169" s="167"/>
      <c r="U169" s="167"/>
      <c r="V169" s="167"/>
      <c r="W169" s="167"/>
    </row>
    <row r="170" spans="2:23">
      <c r="B170" s="1115"/>
      <c r="C170" s="1116"/>
      <c r="D170" s="1117"/>
      <c r="E170" s="1117"/>
      <c r="F170" s="482">
        <f t="shared" si="3"/>
        <v>0</v>
      </c>
      <c r="G170" s="1118"/>
      <c r="H170" s="1118"/>
      <c r="I170" s="1118"/>
      <c r="J170" s="1118"/>
      <c r="K170" s="1118"/>
      <c r="L170" s="1118"/>
      <c r="M170" s="1310" t="str">
        <f>IF(G170="","",(IFERROR(VLOOKUP($G170,【選択肢】!$Q$3:$U$90,2,)," ")&amp;IF(H170="","",""&amp;CHAR(10)&amp;IFERROR(VLOOKUP($H170,【選択肢】!$Q$3:$U$90,2,)," ")&amp;IF(I170="","",""&amp;CHAR(10)&amp;IFERROR(VLOOKUP($I170,【選択肢】!$Q$3:$U$90,2,)," ")&amp;IF(J170="","",""&amp;CHAR(10)&amp;IFERROR(VLOOKUP($J170,【選択肢】!$Q$3:$U$90,2,)," ")&amp;IF(K170="","",""&amp;CHAR(10)&amp;IFERROR(VLOOKUP($K170,【選択肢】!$Q$3:$U$90,2,)," ")&amp;IF(L170="","",""&amp;CHAR(10)&amp;IFERROR(VLOOKUP($L170,【選択肢】!$Q$3:$U$90,2,)," "))))))))</f>
        <v/>
      </c>
      <c r="N170" s="1310" t="str">
        <f>IF(G170="","",(IFERROR(VLOOKUP($G170,【選択肢】!$Q$3:$U$90,4,)," ")&amp;IF(H170="","",","&amp;IFERROR(VLOOKUP($H170,【選択肢】!$Q$3:$U$90,4,)," ")&amp;IF(I170="","",","&amp;IFERROR(VLOOKUP($I170,【選択肢】!$Q$3:$U$90,4,)," ")&amp;IF(J170="","",","&amp;IFERROR(VLOOKUP($J170,【選択肢】!$Q$3:$U$90,4,)," ")&amp;IF(K170="","",","&amp;IFERROR(VLOOKUP($K170,【選択肢】!$Q$3:$U$90,4,)," ")&amp;IF(L170="","",","&amp;IFERROR(VLOOKUP($L170,【選択肢】!$Q$3:$U$90,4,)," "))))))))</f>
        <v/>
      </c>
      <c r="O170" s="1310" t="str">
        <f>IF(G170="","",(IFERROR(VLOOKUP($G170,【選択肢】!$Q$3:$U$90,5,)," ")&amp;IF(H170="","",""&amp;CHAR(10)&amp;IFERROR(VLOOKUP($H170,【選択肢】!$Q$3:$U$90,5,)," ")&amp;IF(I170="","",""&amp;CHAR(10)&amp;IFERROR(VLOOKUP($I170,【選択肢】!$Q$3:$U$90,5,)," ")&amp;IF(J170="","",""&amp;CHAR(10)&amp;IFERROR(VLOOKUP($J170,【選択肢】!$Q$3:$U$90,5,)," ")&amp;IF(K170="","",""&amp;CHAR(10)&amp;IFERROR(VLOOKUP($K170,【選択肢】!$Q$3:$U$90,5,)," ")&amp;IF(L170="","",""&amp;CHAR(10)&amp;IFERROR(VLOOKUP($L170,【選択肢】!$Q$3:$U$90,5,)," "))))))))</f>
        <v/>
      </c>
      <c r="P170" s="1311"/>
      <c r="Q170" s="1119"/>
      <c r="R170" s="1119"/>
      <c r="S170" s="167"/>
      <c r="T170" s="167"/>
      <c r="U170" s="167"/>
      <c r="V170" s="167"/>
      <c r="W170" s="167"/>
    </row>
    <row r="171" spans="2:23">
      <c r="B171" s="1115"/>
      <c r="C171" s="1116"/>
      <c r="D171" s="1117"/>
      <c r="E171" s="1117"/>
      <c r="F171" s="482">
        <f t="shared" si="3"/>
        <v>0</v>
      </c>
      <c r="G171" s="1118"/>
      <c r="H171" s="1118"/>
      <c r="I171" s="1118"/>
      <c r="J171" s="1118"/>
      <c r="K171" s="1118"/>
      <c r="L171" s="1118"/>
      <c r="M171" s="1310" t="str">
        <f>IF(G171="","",(IFERROR(VLOOKUP($G171,【選択肢】!$Q$3:$U$90,2,)," ")&amp;IF(H171="","",""&amp;CHAR(10)&amp;IFERROR(VLOOKUP($H171,【選択肢】!$Q$3:$U$90,2,)," ")&amp;IF(I171="","",""&amp;CHAR(10)&amp;IFERROR(VLOOKUP($I171,【選択肢】!$Q$3:$U$90,2,)," ")&amp;IF(J171="","",""&amp;CHAR(10)&amp;IFERROR(VLOOKUP($J171,【選択肢】!$Q$3:$U$90,2,)," ")&amp;IF(K171="","",""&amp;CHAR(10)&amp;IFERROR(VLOOKUP($K171,【選択肢】!$Q$3:$U$90,2,)," ")&amp;IF(L171="","",""&amp;CHAR(10)&amp;IFERROR(VLOOKUP($L171,【選択肢】!$Q$3:$U$90,2,)," "))))))))</f>
        <v/>
      </c>
      <c r="N171" s="1310" t="str">
        <f>IF(G171="","",(IFERROR(VLOOKUP($G171,【選択肢】!$Q$3:$U$90,4,)," ")&amp;IF(H171="","",","&amp;IFERROR(VLOOKUP($H171,【選択肢】!$Q$3:$U$90,4,)," ")&amp;IF(I171="","",","&amp;IFERROR(VLOOKUP($I171,【選択肢】!$Q$3:$U$90,4,)," ")&amp;IF(J171="","",","&amp;IFERROR(VLOOKUP($J171,【選択肢】!$Q$3:$U$90,4,)," ")&amp;IF(K171="","",","&amp;IFERROR(VLOOKUP($K171,【選択肢】!$Q$3:$U$90,4,)," ")&amp;IF(L171="","",","&amp;IFERROR(VLOOKUP($L171,【選択肢】!$Q$3:$U$90,4,)," "))))))))</f>
        <v/>
      </c>
      <c r="O171" s="1310" t="str">
        <f>IF(G171="","",(IFERROR(VLOOKUP($G171,【選択肢】!$Q$3:$U$90,5,)," ")&amp;IF(H171="","",""&amp;CHAR(10)&amp;IFERROR(VLOOKUP($H171,【選択肢】!$Q$3:$U$90,5,)," ")&amp;IF(I171="","",""&amp;CHAR(10)&amp;IFERROR(VLOOKUP($I171,【選択肢】!$Q$3:$U$90,5,)," ")&amp;IF(J171="","",""&amp;CHAR(10)&amp;IFERROR(VLOOKUP($J171,【選択肢】!$Q$3:$U$90,5,)," ")&amp;IF(K171="","",""&amp;CHAR(10)&amp;IFERROR(VLOOKUP($K171,【選択肢】!$Q$3:$U$90,5,)," ")&amp;IF(L171="","",""&amp;CHAR(10)&amp;IFERROR(VLOOKUP($L171,【選択肢】!$Q$3:$U$90,5,)," "))))))))</f>
        <v/>
      </c>
      <c r="P171" s="1311"/>
      <c r="Q171" s="1119"/>
      <c r="R171" s="1119"/>
      <c r="S171" s="167"/>
      <c r="T171" s="167"/>
      <c r="U171" s="167"/>
      <c r="V171" s="167"/>
      <c r="W171" s="167"/>
    </row>
    <row r="172" spans="2:23">
      <c r="B172" s="1115"/>
      <c r="C172" s="1116"/>
      <c r="D172" s="1117"/>
      <c r="E172" s="1117"/>
      <c r="F172" s="482">
        <f t="shared" si="3"/>
        <v>0</v>
      </c>
      <c r="G172" s="1118"/>
      <c r="H172" s="1118"/>
      <c r="I172" s="1118"/>
      <c r="J172" s="1118"/>
      <c r="K172" s="1118"/>
      <c r="L172" s="1118"/>
      <c r="M172" s="1310" t="str">
        <f>IF(G172="","",(IFERROR(VLOOKUP($G172,【選択肢】!$Q$3:$U$90,2,)," ")&amp;IF(H172="","",""&amp;CHAR(10)&amp;IFERROR(VLOOKUP($H172,【選択肢】!$Q$3:$U$90,2,)," ")&amp;IF(I172="","",""&amp;CHAR(10)&amp;IFERROR(VLOOKUP($I172,【選択肢】!$Q$3:$U$90,2,)," ")&amp;IF(J172="","",""&amp;CHAR(10)&amp;IFERROR(VLOOKUP($J172,【選択肢】!$Q$3:$U$90,2,)," ")&amp;IF(K172="","",""&amp;CHAR(10)&amp;IFERROR(VLOOKUP($K172,【選択肢】!$Q$3:$U$90,2,)," ")&amp;IF(L172="","",""&amp;CHAR(10)&amp;IFERROR(VLOOKUP($L172,【選択肢】!$Q$3:$U$90,2,)," "))))))))</f>
        <v/>
      </c>
      <c r="N172" s="1310" t="str">
        <f>IF(G172="","",(IFERROR(VLOOKUP($G172,【選択肢】!$Q$3:$U$90,4,)," ")&amp;IF(H172="","",","&amp;IFERROR(VLOOKUP($H172,【選択肢】!$Q$3:$U$90,4,)," ")&amp;IF(I172="","",","&amp;IFERROR(VLOOKUP($I172,【選択肢】!$Q$3:$U$90,4,)," ")&amp;IF(J172="","",","&amp;IFERROR(VLOOKUP($J172,【選択肢】!$Q$3:$U$90,4,)," ")&amp;IF(K172="","",","&amp;IFERROR(VLOOKUP($K172,【選択肢】!$Q$3:$U$90,4,)," ")&amp;IF(L172="","",","&amp;IFERROR(VLOOKUP($L172,【選択肢】!$Q$3:$U$90,4,)," "))))))))</f>
        <v/>
      </c>
      <c r="O172" s="1310" t="str">
        <f>IF(G172="","",(IFERROR(VLOOKUP($G172,【選択肢】!$Q$3:$U$90,5,)," ")&amp;IF(H172="","",""&amp;CHAR(10)&amp;IFERROR(VLOOKUP($H172,【選択肢】!$Q$3:$U$90,5,)," ")&amp;IF(I172="","",""&amp;CHAR(10)&amp;IFERROR(VLOOKUP($I172,【選択肢】!$Q$3:$U$90,5,)," ")&amp;IF(J172="","",""&amp;CHAR(10)&amp;IFERROR(VLOOKUP($J172,【選択肢】!$Q$3:$U$90,5,)," ")&amp;IF(K172="","",""&amp;CHAR(10)&amp;IFERROR(VLOOKUP($K172,【選択肢】!$Q$3:$U$90,5,)," ")&amp;IF(L172="","",""&amp;CHAR(10)&amp;IFERROR(VLOOKUP($L172,【選択肢】!$Q$3:$U$90,5,)," "))))))))</f>
        <v/>
      </c>
      <c r="P172" s="1311"/>
      <c r="Q172" s="1119"/>
      <c r="R172" s="1119"/>
      <c r="S172" s="167"/>
      <c r="T172" s="167"/>
      <c r="U172" s="167"/>
      <c r="V172" s="167"/>
      <c r="W172" s="167"/>
    </row>
    <row r="173" spans="2:23">
      <c r="B173" s="1115"/>
      <c r="C173" s="1116"/>
      <c r="D173" s="1117"/>
      <c r="E173" s="1117"/>
      <c r="F173" s="482">
        <f t="shared" si="3"/>
        <v>0</v>
      </c>
      <c r="G173" s="1118"/>
      <c r="H173" s="1118"/>
      <c r="I173" s="1118"/>
      <c r="J173" s="1118"/>
      <c r="K173" s="1118"/>
      <c r="L173" s="1118"/>
      <c r="M173" s="1310" t="str">
        <f>IF(G173="","",(IFERROR(VLOOKUP($G173,【選択肢】!$Q$3:$U$90,2,)," ")&amp;IF(H173="","",""&amp;CHAR(10)&amp;IFERROR(VLOOKUP($H173,【選択肢】!$Q$3:$U$90,2,)," ")&amp;IF(I173="","",""&amp;CHAR(10)&amp;IFERROR(VLOOKUP($I173,【選択肢】!$Q$3:$U$90,2,)," ")&amp;IF(J173="","",""&amp;CHAR(10)&amp;IFERROR(VLOOKUP($J173,【選択肢】!$Q$3:$U$90,2,)," ")&amp;IF(K173="","",""&amp;CHAR(10)&amp;IFERROR(VLOOKUP($K173,【選択肢】!$Q$3:$U$90,2,)," ")&amp;IF(L173="","",""&amp;CHAR(10)&amp;IFERROR(VLOOKUP($L173,【選択肢】!$Q$3:$U$90,2,)," "))))))))</f>
        <v/>
      </c>
      <c r="N173" s="1310" t="str">
        <f>IF(G173="","",(IFERROR(VLOOKUP($G173,【選択肢】!$Q$3:$U$90,4,)," ")&amp;IF(H173="","",","&amp;IFERROR(VLOOKUP($H173,【選択肢】!$Q$3:$U$90,4,)," ")&amp;IF(I173="","",","&amp;IFERROR(VLOOKUP($I173,【選択肢】!$Q$3:$U$90,4,)," ")&amp;IF(J173="","",","&amp;IFERROR(VLOOKUP($J173,【選択肢】!$Q$3:$U$90,4,)," ")&amp;IF(K173="","",","&amp;IFERROR(VLOOKUP($K173,【選択肢】!$Q$3:$U$90,4,)," ")&amp;IF(L173="","",","&amp;IFERROR(VLOOKUP($L173,【選択肢】!$Q$3:$U$90,4,)," "))))))))</f>
        <v/>
      </c>
      <c r="O173" s="1310" t="str">
        <f>IF(G173="","",(IFERROR(VLOOKUP($G173,【選択肢】!$Q$3:$U$90,5,)," ")&amp;IF(H173="","",""&amp;CHAR(10)&amp;IFERROR(VLOOKUP($H173,【選択肢】!$Q$3:$U$90,5,)," ")&amp;IF(I173="","",""&amp;CHAR(10)&amp;IFERROR(VLOOKUP($I173,【選択肢】!$Q$3:$U$90,5,)," ")&amp;IF(J173="","",""&amp;CHAR(10)&amp;IFERROR(VLOOKUP($J173,【選択肢】!$Q$3:$U$90,5,)," ")&amp;IF(K173="","",""&amp;CHAR(10)&amp;IFERROR(VLOOKUP($K173,【選択肢】!$Q$3:$U$90,5,)," ")&amp;IF(L173="","",""&amp;CHAR(10)&amp;IFERROR(VLOOKUP($L173,【選択肢】!$Q$3:$U$90,5,)," "))))))))</f>
        <v/>
      </c>
      <c r="P173" s="1311"/>
      <c r="Q173" s="1119"/>
      <c r="R173" s="1119"/>
      <c r="S173" s="167"/>
      <c r="T173" s="167"/>
      <c r="U173" s="167"/>
      <c r="V173" s="167"/>
      <c r="W173" s="167"/>
    </row>
    <row r="174" spans="2:23">
      <c r="B174" s="1115"/>
      <c r="C174" s="1116"/>
      <c r="D174" s="1117"/>
      <c r="E174" s="1117"/>
      <c r="F174" s="482">
        <f t="shared" si="3"/>
        <v>0</v>
      </c>
      <c r="G174" s="1118"/>
      <c r="H174" s="1118"/>
      <c r="I174" s="1118"/>
      <c r="J174" s="1118"/>
      <c r="K174" s="1118"/>
      <c r="L174" s="1118"/>
      <c r="M174" s="1310" t="str">
        <f>IF(G174="","",(IFERROR(VLOOKUP($G174,【選択肢】!$Q$3:$U$90,2,)," ")&amp;IF(H174="","",""&amp;CHAR(10)&amp;IFERROR(VLOOKUP($H174,【選択肢】!$Q$3:$U$90,2,)," ")&amp;IF(I174="","",""&amp;CHAR(10)&amp;IFERROR(VLOOKUP($I174,【選択肢】!$Q$3:$U$90,2,)," ")&amp;IF(J174="","",""&amp;CHAR(10)&amp;IFERROR(VLOOKUP($J174,【選択肢】!$Q$3:$U$90,2,)," ")&amp;IF(K174="","",""&amp;CHAR(10)&amp;IFERROR(VLOOKUP($K174,【選択肢】!$Q$3:$U$90,2,)," ")&amp;IF(L174="","",""&amp;CHAR(10)&amp;IFERROR(VLOOKUP($L174,【選択肢】!$Q$3:$U$90,2,)," "))))))))</f>
        <v/>
      </c>
      <c r="N174" s="1310" t="str">
        <f>IF(G174="","",(IFERROR(VLOOKUP($G174,【選択肢】!$Q$3:$U$90,4,)," ")&amp;IF(H174="","",","&amp;IFERROR(VLOOKUP($H174,【選択肢】!$Q$3:$U$90,4,)," ")&amp;IF(I174="","",","&amp;IFERROR(VLOOKUP($I174,【選択肢】!$Q$3:$U$90,4,)," ")&amp;IF(J174="","",","&amp;IFERROR(VLOOKUP($J174,【選択肢】!$Q$3:$U$90,4,)," ")&amp;IF(K174="","",","&amp;IFERROR(VLOOKUP($K174,【選択肢】!$Q$3:$U$90,4,)," ")&amp;IF(L174="","",","&amp;IFERROR(VLOOKUP($L174,【選択肢】!$Q$3:$U$90,4,)," "))))))))</f>
        <v/>
      </c>
      <c r="O174" s="1310" t="str">
        <f>IF(G174="","",(IFERROR(VLOOKUP($G174,【選択肢】!$Q$3:$U$90,5,)," ")&amp;IF(H174="","",""&amp;CHAR(10)&amp;IFERROR(VLOOKUP($H174,【選択肢】!$Q$3:$U$90,5,)," ")&amp;IF(I174="","",""&amp;CHAR(10)&amp;IFERROR(VLOOKUP($I174,【選択肢】!$Q$3:$U$90,5,)," ")&amp;IF(J174="","",""&amp;CHAR(10)&amp;IFERROR(VLOOKUP($J174,【選択肢】!$Q$3:$U$90,5,)," ")&amp;IF(K174="","",""&amp;CHAR(10)&amp;IFERROR(VLOOKUP($K174,【選択肢】!$Q$3:$U$90,5,)," ")&amp;IF(L174="","",""&amp;CHAR(10)&amp;IFERROR(VLOOKUP($L174,【選択肢】!$Q$3:$U$90,5,)," "))))))))</f>
        <v/>
      </c>
      <c r="P174" s="1311"/>
      <c r="Q174" s="1119"/>
      <c r="R174" s="1119"/>
      <c r="S174" s="167"/>
      <c r="T174" s="167"/>
      <c r="U174" s="167"/>
      <c r="V174" s="167"/>
      <c r="W174" s="167"/>
    </row>
    <row r="175" spans="2:23">
      <c r="B175" s="1115"/>
      <c r="C175" s="1116"/>
      <c r="D175" s="1117"/>
      <c r="E175" s="1117"/>
      <c r="F175" s="482">
        <f t="shared" si="3"/>
        <v>0</v>
      </c>
      <c r="G175" s="1118"/>
      <c r="H175" s="1118"/>
      <c r="I175" s="1118"/>
      <c r="J175" s="1118"/>
      <c r="K175" s="1118"/>
      <c r="L175" s="1118"/>
      <c r="M175" s="1310" t="str">
        <f>IF(G175="","",(IFERROR(VLOOKUP($G175,【選択肢】!$Q$3:$U$90,2,)," ")&amp;IF(H175="","",""&amp;CHAR(10)&amp;IFERROR(VLOOKUP($H175,【選択肢】!$Q$3:$U$90,2,)," ")&amp;IF(I175="","",""&amp;CHAR(10)&amp;IFERROR(VLOOKUP($I175,【選択肢】!$Q$3:$U$90,2,)," ")&amp;IF(J175="","",""&amp;CHAR(10)&amp;IFERROR(VLOOKUP($J175,【選択肢】!$Q$3:$U$90,2,)," ")&amp;IF(K175="","",""&amp;CHAR(10)&amp;IFERROR(VLOOKUP($K175,【選択肢】!$Q$3:$U$90,2,)," ")&amp;IF(L175="","",""&amp;CHAR(10)&amp;IFERROR(VLOOKUP($L175,【選択肢】!$Q$3:$U$90,2,)," "))))))))</f>
        <v/>
      </c>
      <c r="N175" s="1310" t="str">
        <f>IF(G175="","",(IFERROR(VLOOKUP($G175,【選択肢】!$Q$3:$U$90,4,)," ")&amp;IF(H175="","",","&amp;IFERROR(VLOOKUP($H175,【選択肢】!$Q$3:$U$90,4,)," ")&amp;IF(I175="","",","&amp;IFERROR(VLOOKUP($I175,【選択肢】!$Q$3:$U$90,4,)," ")&amp;IF(J175="","",","&amp;IFERROR(VLOOKUP($J175,【選択肢】!$Q$3:$U$90,4,)," ")&amp;IF(K175="","",","&amp;IFERROR(VLOOKUP($K175,【選択肢】!$Q$3:$U$90,4,)," ")&amp;IF(L175="","",","&amp;IFERROR(VLOOKUP($L175,【選択肢】!$Q$3:$U$90,4,)," "))))))))</f>
        <v/>
      </c>
      <c r="O175" s="1310" t="str">
        <f>IF(G175="","",(IFERROR(VLOOKUP($G175,【選択肢】!$Q$3:$U$90,5,)," ")&amp;IF(H175="","",""&amp;CHAR(10)&amp;IFERROR(VLOOKUP($H175,【選択肢】!$Q$3:$U$90,5,)," ")&amp;IF(I175="","",""&amp;CHAR(10)&amp;IFERROR(VLOOKUP($I175,【選択肢】!$Q$3:$U$90,5,)," ")&amp;IF(J175="","",""&amp;CHAR(10)&amp;IFERROR(VLOOKUP($J175,【選択肢】!$Q$3:$U$90,5,)," ")&amp;IF(K175="","",""&amp;CHAR(10)&amp;IFERROR(VLOOKUP($K175,【選択肢】!$Q$3:$U$90,5,)," ")&amp;IF(L175="","",""&amp;CHAR(10)&amp;IFERROR(VLOOKUP($L175,【選択肢】!$Q$3:$U$90,5,)," "))))))))</f>
        <v/>
      </c>
      <c r="P175" s="1311"/>
      <c r="Q175" s="1119"/>
      <c r="R175" s="1119"/>
      <c r="S175" s="167"/>
      <c r="T175" s="167"/>
      <c r="U175" s="167"/>
      <c r="V175" s="167"/>
      <c r="W175" s="167"/>
    </row>
    <row r="176" spans="2:23">
      <c r="B176" s="1115"/>
      <c r="C176" s="1116"/>
      <c r="D176" s="1117"/>
      <c r="E176" s="1117"/>
      <c r="F176" s="482">
        <f t="shared" si="3"/>
        <v>0</v>
      </c>
      <c r="G176" s="1118"/>
      <c r="H176" s="1118"/>
      <c r="I176" s="1118"/>
      <c r="J176" s="1118"/>
      <c r="K176" s="1118"/>
      <c r="L176" s="1118"/>
      <c r="M176" s="1310" t="str">
        <f>IF(G176="","",(IFERROR(VLOOKUP($G176,【選択肢】!$Q$3:$U$90,2,)," ")&amp;IF(H176="","",""&amp;CHAR(10)&amp;IFERROR(VLOOKUP($H176,【選択肢】!$Q$3:$U$90,2,)," ")&amp;IF(I176="","",""&amp;CHAR(10)&amp;IFERROR(VLOOKUP($I176,【選択肢】!$Q$3:$U$90,2,)," ")&amp;IF(J176="","",""&amp;CHAR(10)&amp;IFERROR(VLOOKUP($J176,【選択肢】!$Q$3:$U$90,2,)," ")&amp;IF(K176="","",""&amp;CHAR(10)&amp;IFERROR(VLOOKUP($K176,【選択肢】!$Q$3:$U$90,2,)," ")&amp;IF(L176="","",""&amp;CHAR(10)&amp;IFERROR(VLOOKUP($L176,【選択肢】!$Q$3:$U$90,2,)," "))))))))</f>
        <v/>
      </c>
      <c r="N176" s="1310" t="str">
        <f>IF(G176="","",(IFERROR(VLOOKUP($G176,【選択肢】!$Q$3:$U$90,4,)," ")&amp;IF(H176="","",","&amp;IFERROR(VLOOKUP($H176,【選択肢】!$Q$3:$U$90,4,)," ")&amp;IF(I176="","",","&amp;IFERROR(VLOOKUP($I176,【選択肢】!$Q$3:$U$90,4,)," ")&amp;IF(J176="","",","&amp;IFERROR(VLOOKUP($J176,【選択肢】!$Q$3:$U$90,4,)," ")&amp;IF(K176="","",","&amp;IFERROR(VLOOKUP($K176,【選択肢】!$Q$3:$U$90,4,)," ")&amp;IF(L176="","",","&amp;IFERROR(VLOOKUP($L176,【選択肢】!$Q$3:$U$90,4,)," "))))))))</f>
        <v/>
      </c>
      <c r="O176" s="1310" t="str">
        <f>IF(G176="","",(IFERROR(VLOOKUP($G176,【選択肢】!$Q$3:$U$90,5,)," ")&amp;IF(H176="","",""&amp;CHAR(10)&amp;IFERROR(VLOOKUP($H176,【選択肢】!$Q$3:$U$90,5,)," ")&amp;IF(I176="","",""&amp;CHAR(10)&amp;IFERROR(VLOOKUP($I176,【選択肢】!$Q$3:$U$90,5,)," ")&amp;IF(J176="","",""&amp;CHAR(10)&amp;IFERROR(VLOOKUP($J176,【選択肢】!$Q$3:$U$90,5,)," ")&amp;IF(K176="","",""&amp;CHAR(10)&amp;IFERROR(VLOOKUP($K176,【選択肢】!$Q$3:$U$90,5,)," ")&amp;IF(L176="","",""&amp;CHAR(10)&amp;IFERROR(VLOOKUP($L176,【選択肢】!$Q$3:$U$90,5,)," "))))))))</f>
        <v/>
      </c>
      <c r="P176" s="1311"/>
      <c r="Q176" s="1119"/>
      <c r="R176" s="1119"/>
      <c r="S176" s="167"/>
      <c r="T176" s="167"/>
      <c r="U176" s="167"/>
      <c r="V176" s="167"/>
      <c r="W176" s="167"/>
    </row>
    <row r="177" spans="2:23">
      <c r="B177" s="1115"/>
      <c r="C177" s="1116"/>
      <c r="D177" s="1117"/>
      <c r="E177" s="1117"/>
      <c r="F177" s="482">
        <f t="shared" si="3"/>
        <v>0</v>
      </c>
      <c r="G177" s="1118"/>
      <c r="H177" s="1118"/>
      <c r="I177" s="1118"/>
      <c r="J177" s="1118"/>
      <c r="K177" s="1118"/>
      <c r="L177" s="1118"/>
      <c r="M177" s="1310" t="str">
        <f>IF(G177="","",(IFERROR(VLOOKUP($G177,【選択肢】!$Q$3:$U$90,2,)," ")&amp;IF(H177="","",""&amp;CHAR(10)&amp;IFERROR(VLOOKUP($H177,【選択肢】!$Q$3:$U$90,2,)," ")&amp;IF(I177="","",""&amp;CHAR(10)&amp;IFERROR(VLOOKUP($I177,【選択肢】!$Q$3:$U$90,2,)," ")&amp;IF(J177="","",""&amp;CHAR(10)&amp;IFERROR(VLOOKUP($J177,【選択肢】!$Q$3:$U$90,2,)," ")&amp;IF(K177="","",""&amp;CHAR(10)&amp;IFERROR(VLOOKUP($K177,【選択肢】!$Q$3:$U$90,2,)," ")&amp;IF(L177="","",""&amp;CHAR(10)&amp;IFERROR(VLOOKUP($L177,【選択肢】!$Q$3:$U$90,2,)," "))))))))</f>
        <v/>
      </c>
      <c r="N177" s="1310" t="str">
        <f>IF(G177="","",(IFERROR(VLOOKUP($G177,【選択肢】!$Q$3:$U$90,4,)," ")&amp;IF(H177="","",","&amp;IFERROR(VLOOKUP($H177,【選択肢】!$Q$3:$U$90,4,)," ")&amp;IF(I177="","",","&amp;IFERROR(VLOOKUP($I177,【選択肢】!$Q$3:$U$90,4,)," ")&amp;IF(J177="","",","&amp;IFERROR(VLOOKUP($J177,【選択肢】!$Q$3:$U$90,4,)," ")&amp;IF(K177="","",","&amp;IFERROR(VLOOKUP($K177,【選択肢】!$Q$3:$U$90,4,)," ")&amp;IF(L177="","",","&amp;IFERROR(VLOOKUP($L177,【選択肢】!$Q$3:$U$90,4,)," "))))))))</f>
        <v/>
      </c>
      <c r="O177" s="1310" t="str">
        <f>IF(G177="","",(IFERROR(VLOOKUP($G177,【選択肢】!$Q$3:$U$90,5,)," ")&amp;IF(H177="","",""&amp;CHAR(10)&amp;IFERROR(VLOOKUP($H177,【選択肢】!$Q$3:$U$90,5,)," ")&amp;IF(I177="","",""&amp;CHAR(10)&amp;IFERROR(VLOOKUP($I177,【選択肢】!$Q$3:$U$90,5,)," ")&amp;IF(J177="","",""&amp;CHAR(10)&amp;IFERROR(VLOOKUP($J177,【選択肢】!$Q$3:$U$90,5,)," ")&amp;IF(K177="","",""&amp;CHAR(10)&amp;IFERROR(VLOOKUP($K177,【選択肢】!$Q$3:$U$90,5,)," ")&amp;IF(L177="","",""&amp;CHAR(10)&amp;IFERROR(VLOOKUP($L177,【選択肢】!$Q$3:$U$90,5,)," "))))))))</f>
        <v/>
      </c>
      <c r="P177" s="1311"/>
      <c r="Q177" s="1119"/>
      <c r="R177" s="1119"/>
      <c r="S177" s="167"/>
      <c r="T177" s="167"/>
      <c r="U177" s="167"/>
      <c r="V177" s="167"/>
      <c r="W177" s="167"/>
    </row>
    <row r="178" spans="2:23">
      <c r="B178" s="1115"/>
      <c r="C178" s="1116"/>
      <c r="D178" s="1117"/>
      <c r="E178" s="1117"/>
      <c r="F178" s="482">
        <f t="shared" si="3"/>
        <v>0</v>
      </c>
      <c r="G178" s="1118"/>
      <c r="H178" s="1118"/>
      <c r="I178" s="1118"/>
      <c r="J178" s="1118"/>
      <c r="K178" s="1118"/>
      <c r="L178" s="1118"/>
      <c r="M178" s="1310" t="str">
        <f>IF(G178="","",(IFERROR(VLOOKUP($G178,【選択肢】!$Q$3:$U$90,2,)," ")&amp;IF(H178="","",""&amp;CHAR(10)&amp;IFERROR(VLOOKUP($H178,【選択肢】!$Q$3:$U$90,2,)," ")&amp;IF(I178="","",""&amp;CHAR(10)&amp;IFERROR(VLOOKUP($I178,【選択肢】!$Q$3:$U$90,2,)," ")&amp;IF(J178="","",""&amp;CHAR(10)&amp;IFERROR(VLOOKUP($J178,【選択肢】!$Q$3:$U$90,2,)," ")&amp;IF(K178="","",""&amp;CHAR(10)&amp;IFERROR(VLOOKUP($K178,【選択肢】!$Q$3:$U$90,2,)," ")&amp;IF(L178="","",""&amp;CHAR(10)&amp;IFERROR(VLOOKUP($L178,【選択肢】!$Q$3:$U$90,2,)," "))))))))</f>
        <v/>
      </c>
      <c r="N178" s="1310" t="str">
        <f>IF(G178="","",(IFERROR(VLOOKUP($G178,【選択肢】!$Q$3:$U$90,4,)," ")&amp;IF(H178="","",","&amp;IFERROR(VLOOKUP($H178,【選択肢】!$Q$3:$U$90,4,)," ")&amp;IF(I178="","",","&amp;IFERROR(VLOOKUP($I178,【選択肢】!$Q$3:$U$90,4,)," ")&amp;IF(J178="","",","&amp;IFERROR(VLOOKUP($J178,【選択肢】!$Q$3:$U$90,4,)," ")&amp;IF(K178="","",","&amp;IFERROR(VLOOKUP($K178,【選択肢】!$Q$3:$U$90,4,)," ")&amp;IF(L178="","",","&amp;IFERROR(VLOOKUP($L178,【選択肢】!$Q$3:$U$90,4,)," "))))))))</f>
        <v/>
      </c>
      <c r="O178" s="1310" t="str">
        <f>IF(G178="","",(IFERROR(VLOOKUP($G178,【選択肢】!$Q$3:$U$90,5,)," ")&amp;IF(H178="","",""&amp;CHAR(10)&amp;IFERROR(VLOOKUP($H178,【選択肢】!$Q$3:$U$90,5,)," ")&amp;IF(I178="","",""&amp;CHAR(10)&amp;IFERROR(VLOOKUP($I178,【選択肢】!$Q$3:$U$90,5,)," ")&amp;IF(J178="","",""&amp;CHAR(10)&amp;IFERROR(VLOOKUP($J178,【選択肢】!$Q$3:$U$90,5,)," ")&amp;IF(K178="","",""&amp;CHAR(10)&amp;IFERROR(VLOOKUP($K178,【選択肢】!$Q$3:$U$90,5,)," ")&amp;IF(L178="","",""&amp;CHAR(10)&amp;IFERROR(VLOOKUP($L178,【選択肢】!$Q$3:$U$90,5,)," "))))))))</f>
        <v/>
      </c>
      <c r="P178" s="1311"/>
      <c r="Q178" s="1119"/>
      <c r="R178" s="1119"/>
      <c r="S178" s="167"/>
      <c r="T178" s="167"/>
      <c r="U178" s="167"/>
      <c r="V178" s="167"/>
      <c r="W178" s="167"/>
    </row>
    <row r="179" spans="2:23">
      <c r="B179" s="1115"/>
      <c r="C179" s="1116"/>
      <c r="D179" s="1117"/>
      <c r="E179" s="1117"/>
      <c r="F179" s="482">
        <f t="shared" si="3"/>
        <v>0</v>
      </c>
      <c r="G179" s="1118"/>
      <c r="H179" s="1118"/>
      <c r="I179" s="1118"/>
      <c r="J179" s="1118"/>
      <c r="K179" s="1118"/>
      <c r="L179" s="1118"/>
      <c r="M179" s="1310" t="str">
        <f>IF(G179="","",(IFERROR(VLOOKUP($G179,【選択肢】!$Q$3:$U$90,2,)," ")&amp;IF(H179="","",""&amp;CHAR(10)&amp;IFERROR(VLOOKUP($H179,【選択肢】!$Q$3:$U$90,2,)," ")&amp;IF(I179="","",""&amp;CHAR(10)&amp;IFERROR(VLOOKUP($I179,【選択肢】!$Q$3:$U$90,2,)," ")&amp;IF(J179="","",""&amp;CHAR(10)&amp;IFERROR(VLOOKUP($J179,【選択肢】!$Q$3:$U$90,2,)," ")&amp;IF(K179="","",""&amp;CHAR(10)&amp;IFERROR(VLOOKUP($K179,【選択肢】!$Q$3:$U$90,2,)," ")&amp;IF(L179="","",""&amp;CHAR(10)&amp;IFERROR(VLOOKUP($L179,【選択肢】!$Q$3:$U$90,2,)," "))))))))</f>
        <v/>
      </c>
      <c r="N179" s="1310" t="str">
        <f>IF(G179="","",(IFERROR(VLOOKUP($G179,【選択肢】!$Q$3:$U$90,4,)," ")&amp;IF(H179="","",","&amp;IFERROR(VLOOKUP($H179,【選択肢】!$Q$3:$U$90,4,)," ")&amp;IF(I179="","",","&amp;IFERROR(VLOOKUP($I179,【選択肢】!$Q$3:$U$90,4,)," ")&amp;IF(J179="","",","&amp;IFERROR(VLOOKUP($J179,【選択肢】!$Q$3:$U$90,4,)," ")&amp;IF(K179="","",","&amp;IFERROR(VLOOKUP($K179,【選択肢】!$Q$3:$U$90,4,)," ")&amp;IF(L179="","",","&amp;IFERROR(VLOOKUP($L179,【選択肢】!$Q$3:$U$90,4,)," "))))))))</f>
        <v/>
      </c>
      <c r="O179" s="1310" t="str">
        <f>IF(G179="","",(IFERROR(VLOOKUP($G179,【選択肢】!$Q$3:$U$90,5,)," ")&amp;IF(H179="","",""&amp;CHAR(10)&amp;IFERROR(VLOOKUP($H179,【選択肢】!$Q$3:$U$90,5,)," ")&amp;IF(I179="","",""&amp;CHAR(10)&amp;IFERROR(VLOOKUP($I179,【選択肢】!$Q$3:$U$90,5,)," ")&amp;IF(J179="","",""&amp;CHAR(10)&amp;IFERROR(VLOOKUP($J179,【選択肢】!$Q$3:$U$90,5,)," ")&amp;IF(K179="","",""&amp;CHAR(10)&amp;IFERROR(VLOOKUP($K179,【選択肢】!$Q$3:$U$90,5,)," ")&amp;IF(L179="","",""&amp;CHAR(10)&amp;IFERROR(VLOOKUP($L179,【選択肢】!$Q$3:$U$90,5,)," "))))))))</f>
        <v/>
      </c>
      <c r="P179" s="1311"/>
      <c r="Q179" s="1119"/>
      <c r="R179" s="1119"/>
      <c r="S179" s="167"/>
      <c r="T179" s="167"/>
      <c r="U179" s="167"/>
      <c r="V179" s="167"/>
      <c r="W179" s="167"/>
    </row>
    <row r="180" spans="2:23">
      <c r="B180" s="1115"/>
      <c r="C180" s="1116"/>
      <c r="D180" s="1117"/>
      <c r="E180" s="1117"/>
      <c r="F180" s="482">
        <f t="shared" si="3"/>
        <v>0</v>
      </c>
      <c r="G180" s="1118"/>
      <c r="H180" s="1118"/>
      <c r="I180" s="1118"/>
      <c r="J180" s="1118"/>
      <c r="K180" s="1118"/>
      <c r="L180" s="1118"/>
      <c r="M180" s="1310" t="str">
        <f>IF(G180="","",(IFERROR(VLOOKUP($G180,【選択肢】!$Q$3:$U$90,2,)," ")&amp;IF(H180="","",""&amp;CHAR(10)&amp;IFERROR(VLOOKUP($H180,【選択肢】!$Q$3:$U$90,2,)," ")&amp;IF(I180="","",""&amp;CHAR(10)&amp;IFERROR(VLOOKUP($I180,【選択肢】!$Q$3:$U$90,2,)," ")&amp;IF(J180="","",""&amp;CHAR(10)&amp;IFERROR(VLOOKUP($J180,【選択肢】!$Q$3:$U$90,2,)," ")&amp;IF(K180="","",""&amp;CHAR(10)&amp;IFERROR(VLOOKUP($K180,【選択肢】!$Q$3:$U$90,2,)," ")&amp;IF(L180="","",""&amp;CHAR(10)&amp;IFERROR(VLOOKUP($L180,【選択肢】!$Q$3:$U$90,2,)," "))))))))</f>
        <v/>
      </c>
      <c r="N180" s="1310" t="str">
        <f>IF(G180="","",(IFERROR(VLOOKUP($G180,【選択肢】!$Q$3:$U$90,4,)," ")&amp;IF(H180="","",","&amp;IFERROR(VLOOKUP($H180,【選択肢】!$Q$3:$U$90,4,)," ")&amp;IF(I180="","",","&amp;IFERROR(VLOOKUP($I180,【選択肢】!$Q$3:$U$90,4,)," ")&amp;IF(J180="","",","&amp;IFERROR(VLOOKUP($J180,【選択肢】!$Q$3:$U$90,4,)," ")&amp;IF(K180="","",","&amp;IFERROR(VLOOKUP($K180,【選択肢】!$Q$3:$U$90,4,)," ")&amp;IF(L180="","",","&amp;IFERROR(VLOOKUP($L180,【選択肢】!$Q$3:$U$90,4,)," "))))))))</f>
        <v/>
      </c>
      <c r="O180" s="1310" t="str">
        <f>IF(G180="","",(IFERROR(VLOOKUP($G180,【選択肢】!$Q$3:$U$90,5,)," ")&amp;IF(H180="","",""&amp;CHAR(10)&amp;IFERROR(VLOOKUP($H180,【選択肢】!$Q$3:$U$90,5,)," ")&amp;IF(I180="","",""&amp;CHAR(10)&amp;IFERROR(VLOOKUP($I180,【選択肢】!$Q$3:$U$90,5,)," ")&amp;IF(J180="","",""&amp;CHAR(10)&amp;IFERROR(VLOOKUP($J180,【選択肢】!$Q$3:$U$90,5,)," ")&amp;IF(K180="","",""&amp;CHAR(10)&amp;IFERROR(VLOOKUP($K180,【選択肢】!$Q$3:$U$90,5,)," ")&amp;IF(L180="","",""&amp;CHAR(10)&amp;IFERROR(VLOOKUP($L180,【選択肢】!$Q$3:$U$90,5,)," "))))))))</f>
        <v/>
      </c>
      <c r="P180" s="1311"/>
      <c r="Q180" s="1119"/>
      <c r="R180" s="1119"/>
      <c r="S180" s="167"/>
      <c r="T180" s="167"/>
      <c r="U180" s="167"/>
      <c r="V180" s="167"/>
      <c r="W180" s="167"/>
    </row>
    <row r="181" spans="2:23">
      <c r="B181" s="1115"/>
      <c r="C181" s="1116"/>
      <c r="D181" s="1117"/>
      <c r="E181" s="1117"/>
      <c r="F181" s="482">
        <f t="shared" si="3"/>
        <v>0</v>
      </c>
      <c r="G181" s="1118"/>
      <c r="H181" s="1118"/>
      <c r="I181" s="1118"/>
      <c r="J181" s="1118"/>
      <c r="K181" s="1118"/>
      <c r="L181" s="1118"/>
      <c r="M181" s="1310" t="str">
        <f>IF(G181="","",(IFERROR(VLOOKUP($G181,【選択肢】!$Q$3:$U$90,2,)," ")&amp;IF(H181="","",""&amp;CHAR(10)&amp;IFERROR(VLOOKUP($H181,【選択肢】!$Q$3:$U$90,2,)," ")&amp;IF(I181="","",""&amp;CHAR(10)&amp;IFERROR(VLOOKUP($I181,【選択肢】!$Q$3:$U$90,2,)," ")&amp;IF(J181="","",""&amp;CHAR(10)&amp;IFERROR(VLOOKUP($J181,【選択肢】!$Q$3:$U$90,2,)," ")&amp;IF(K181="","",""&amp;CHAR(10)&amp;IFERROR(VLOOKUP($K181,【選択肢】!$Q$3:$U$90,2,)," ")&amp;IF(L181="","",""&amp;CHAR(10)&amp;IFERROR(VLOOKUP($L181,【選択肢】!$Q$3:$U$90,2,)," "))))))))</f>
        <v/>
      </c>
      <c r="N181" s="1310" t="str">
        <f>IF(G181="","",(IFERROR(VLOOKUP($G181,【選択肢】!$Q$3:$U$90,4,)," ")&amp;IF(H181="","",","&amp;IFERROR(VLOOKUP($H181,【選択肢】!$Q$3:$U$90,4,)," ")&amp;IF(I181="","",","&amp;IFERROR(VLOOKUP($I181,【選択肢】!$Q$3:$U$90,4,)," ")&amp;IF(J181="","",","&amp;IFERROR(VLOOKUP($J181,【選択肢】!$Q$3:$U$90,4,)," ")&amp;IF(K181="","",","&amp;IFERROR(VLOOKUP($K181,【選択肢】!$Q$3:$U$90,4,)," ")&amp;IF(L181="","",","&amp;IFERROR(VLOOKUP($L181,【選択肢】!$Q$3:$U$90,4,)," "))))))))</f>
        <v/>
      </c>
      <c r="O181" s="1310" t="str">
        <f>IF(G181="","",(IFERROR(VLOOKUP($G181,【選択肢】!$Q$3:$U$90,5,)," ")&amp;IF(H181="","",""&amp;CHAR(10)&amp;IFERROR(VLOOKUP($H181,【選択肢】!$Q$3:$U$90,5,)," ")&amp;IF(I181="","",""&amp;CHAR(10)&amp;IFERROR(VLOOKUP($I181,【選択肢】!$Q$3:$U$90,5,)," ")&amp;IF(J181="","",""&amp;CHAR(10)&amp;IFERROR(VLOOKUP($J181,【選択肢】!$Q$3:$U$90,5,)," ")&amp;IF(K181="","",""&amp;CHAR(10)&amp;IFERROR(VLOOKUP($K181,【選択肢】!$Q$3:$U$90,5,)," ")&amp;IF(L181="","",""&amp;CHAR(10)&amp;IFERROR(VLOOKUP($L181,【選択肢】!$Q$3:$U$90,5,)," "))))))))</f>
        <v/>
      </c>
      <c r="P181" s="1311"/>
      <c r="Q181" s="1119"/>
      <c r="R181" s="1119"/>
      <c r="S181" s="167"/>
      <c r="T181" s="167"/>
      <c r="U181" s="167"/>
      <c r="V181" s="167"/>
      <c r="W181" s="167"/>
    </row>
    <row r="182" spans="2:23">
      <c r="B182" s="1115"/>
      <c r="C182" s="1116"/>
      <c r="D182" s="1117"/>
      <c r="E182" s="1117"/>
      <c r="F182" s="482">
        <f t="shared" si="3"/>
        <v>0</v>
      </c>
      <c r="G182" s="1118"/>
      <c r="H182" s="1118"/>
      <c r="I182" s="1118"/>
      <c r="J182" s="1118"/>
      <c r="K182" s="1118"/>
      <c r="L182" s="1118"/>
      <c r="M182" s="1310" t="str">
        <f>IF(G182="","",(IFERROR(VLOOKUP($G182,【選択肢】!$Q$3:$U$90,2,)," ")&amp;IF(H182="","",""&amp;CHAR(10)&amp;IFERROR(VLOOKUP($H182,【選択肢】!$Q$3:$U$90,2,)," ")&amp;IF(I182="","",""&amp;CHAR(10)&amp;IFERROR(VLOOKUP($I182,【選択肢】!$Q$3:$U$90,2,)," ")&amp;IF(J182="","",""&amp;CHAR(10)&amp;IFERROR(VLOOKUP($J182,【選択肢】!$Q$3:$U$90,2,)," ")&amp;IF(K182="","",""&amp;CHAR(10)&amp;IFERROR(VLOOKUP($K182,【選択肢】!$Q$3:$U$90,2,)," ")&amp;IF(L182="","",""&amp;CHAR(10)&amp;IFERROR(VLOOKUP($L182,【選択肢】!$Q$3:$U$90,2,)," "))))))))</f>
        <v/>
      </c>
      <c r="N182" s="1310" t="str">
        <f>IF(G182="","",(IFERROR(VLOOKUP($G182,【選択肢】!$Q$3:$U$90,4,)," ")&amp;IF(H182="","",","&amp;IFERROR(VLOOKUP($H182,【選択肢】!$Q$3:$U$90,4,)," ")&amp;IF(I182="","",","&amp;IFERROR(VLOOKUP($I182,【選択肢】!$Q$3:$U$90,4,)," ")&amp;IF(J182="","",","&amp;IFERROR(VLOOKUP($J182,【選択肢】!$Q$3:$U$90,4,)," ")&amp;IF(K182="","",","&amp;IFERROR(VLOOKUP($K182,【選択肢】!$Q$3:$U$90,4,)," ")&amp;IF(L182="","",","&amp;IFERROR(VLOOKUP($L182,【選択肢】!$Q$3:$U$90,4,)," "))))))))</f>
        <v/>
      </c>
      <c r="O182" s="1310" t="str">
        <f>IF(G182="","",(IFERROR(VLOOKUP($G182,【選択肢】!$Q$3:$U$90,5,)," ")&amp;IF(H182="","",""&amp;CHAR(10)&amp;IFERROR(VLOOKUP($H182,【選択肢】!$Q$3:$U$90,5,)," ")&amp;IF(I182="","",""&amp;CHAR(10)&amp;IFERROR(VLOOKUP($I182,【選択肢】!$Q$3:$U$90,5,)," ")&amp;IF(J182="","",""&amp;CHAR(10)&amp;IFERROR(VLOOKUP($J182,【選択肢】!$Q$3:$U$90,5,)," ")&amp;IF(K182="","",""&amp;CHAR(10)&amp;IFERROR(VLOOKUP($K182,【選択肢】!$Q$3:$U$90,5,)," ")&amp;IF(L182="","",""&amp;CHAR(10)&amp;IFERROR(VLOOKUP($L182,【選択肢】!$Q$3:$U$90,5,)," "))))))))</f>
        <v/>
      </c>
      <c r="P182" s="1311"/>
      <c r="Q182" s="1119"/>
      <c r="R182" s="1119"/>
      <c r="S182" s="167"/>
      <c r="T182" s="167"/>
      <c r="U182" s="167"/>
      <c r="V182" s="167"/>
      <c r="W182" s="167"/>
    </row>
    <row r="183" spans="2:23">
      <c r="B183" s="1115"/>
      <c r="C183" s="1116"/>
      <c r="D183" s="1117"/>
      <c r="E183" s="1117"/>
      <c r="F183" s="482">
        <f t="shared" si="3"/>
        <v>0</v>
      </c>
      <c r="G183" s="1118"/>
      <c r="H183" s="1118"/>
      <c r="I183" s="1118"/>
      <c r="J183" s="1118"/>
      <c r="K183" s="1118"/>
      <c r="L183" s="1118"/>
      <c r="M183" s="1310" t="str">
        <f>IF(G183="","",(IFERROR(VLOOKUP($G183,【選択肢】!$Q$3:$U$90,2,)," ")&amp;IF(H183="","",""&amp;CHAR(10)&amp;IFERROR(VLOOKUP($H183,【選択肢】!$Q$3:$U$90,2,)," ")&amp;IF(I183="","",""&amp;CHAR(10)&amp;IFERROR(VLOOKUP($I183,【選択肢】!$Q$3:$U$90,2,)," ")&amp;IF(J183="","",""&amp;CHAR(10)&amp;IFERROR(VLOOKUP($J183,【選択肢】!$Q$3:$U$90,2,)," ")&amp;IF(K183="","",""&amp;CHAR(10)&amp;IFERROR(VLOOKUP($K183,【選択肢】!$Q$3:$U$90,2,)," ")&amp;IF(L183="","",""&amp;CHAR(10)&amp;IFERROR(VLOOKUP($L183,【選択肢】!$Q$3:$U$90,2,)," "))))))))</f>
        <v/>
      </c>
      <c r="N183" s="1310" t="str">
        <f>IF(G183="","",(IFERROR(VLOOKUP($G183,【選択肢】!$Q$3:$U$90,4,)," ")&amp;IF(H183="","",","&amp;IFERROR(VLOOKUP($H183,【選択肢】!$Q$3:$U$90,4,)," ")&amp;IF(I183="","",","&amp;IFERROR(VLOOKUP($I183,【選択肢】!$Q$3:$U$90,4,)," ")&amp;IF(J183="","",","&amp;IFERROR(VLOOKUP($J183,【選択肢】!$Q$3:$U$90,4,)," ")&amp;IF(K183="","",","&amp;IFERROR(VLOOKUP($K183,【選択肢】!$Q$3:$U$90,4,)," ")&amp;IF(L183="","",","&amp;IFERROR(VLOOKUP($L183,【選択肢】!$Q$3:$U$90,4,)," "))))))))</f>
        <v/>
      </c>
      <c r="O183" s="1310" t="str">
        <f>IF(G183="","",(IFERROR(VLOOKUP($G183,【選択肢】!$Q$3:$U$90,5,)," ")&amp;IF(H183="","",""&amp;CHAR(10)&amp;IFERROR(VLOOKUP($H183,【選択肢】!$Q$3:$U$90,5,)," ")&amp;IF(I183="","",""&amp;CHAR(10)&amp;IFERROR(VLOOKUP($I183,【選択肢】!$Q$3:$U$90,5,)," ")&amp;IF(J183="","",""&amp;CHAR(10)&amp;IFERROR(VLOOKUP($J183,【選択肢】!$Q$3:$U$90,5,)," ")&amp;IF(K183="","",""&amp;CHAR(10)&amp;IFERROR(VLOOKUP($K183,【選択肢】!$Q$3:$U$90,5,)," ")&amp;IF(L183="","",""&amp;CHAR(10)&amp;IFERROR(VLOOKUP($L183,【選択肢】!$Q$3:$U$90,5,)," "))))))))</f>
        <v/>
      </c>
      <c r="P183" s="1311"/>
      <c r="Q183" s="1119"/>
      <c r="R183" s="1119"/>
      <c r="S183" s="167"/>
      <c r="T183" s="167"/>
      <c r="U183" s="167"/>
      <c r="V183" s="167"/>
      <c r="W183" s="167"/>
    </row>
    <row r="184" spans="2:23">
      <c r="B184" s="1115"/>
      <c r="C184" s="1116"/>
      <c r="D184" s="1117"/>
      <c r="E184" s="1117"/>
      <c r="F184" s="482">
        <f t="shared" si="3"/>
        <v>0</v>
      </c>
      <c r="G184" s="1118"/>
      <c r="H184" s="1118"/>
      <c r="I184" s="1118"/>
      <c r="J184" s="1118"/>
      <c r="K184" s="1118"/>
      <c r="L184" s="1118"/>
      <c r="M184" s="1310" t="str">
        <f>IF(G184="","",(IFERROR(VLOOKUP($G184,【選択肢】!$Q$3:$U$90,2,)," ")&amp;IF(H184="","",""&amp;CHAR(10)&amp;IFERROR(VLOOKUP($H184,【選択肢】!$Q$3:$U$90,2,)," ")&amp;IF(I184="","",""&amp;CHAR(10)&amp;IFERROR(VLOOKUP($I184,【選択肢】!$Q$3:$U$90,2,)," ")&amp;IF(J184="","",""&amp;CHAR(10)&amp;IFERROR(VLOOKUP($J184,【選択肢】!$Q$3:$U$90,2,)," ")&amp;IF(K184="","",""&amp;CHAR(10)&amp;IFERROR(VLOOKUP($K184,【選択肢】!$Q$3:$U$90,2,)," ")&amp;IF(L184="","",""&amp;CHAR(10)&amp;IFERROR(VLOOKUP($L184,【選択肢】!$Q$3:$U$90,2,)," "))))))))</f>
        <v/>
      </c>
      <c r="N184" s="1310" t="str">
        <f>IF(G184="","",(IFERROR(VLOOKUP($G184,【選択肢】!$Q$3:$U$90,4,)," ")&amp;IF(H184="","",","&amp;IFERROR(VLOOKUP($H184,【選択肢】!$Q$3:$U$90,4,)," ")&amp;IF(I184="","",","&amp;IFERROR(VLOOKUP($I184,【選択肢】!$Q$3:$U$90,4,)," ")&amp;IF(J184="","",","&amp;IFERROR(VLOOKUP($J184,【選択肢】!$Q$3:$U$90,4,)," ")&amp;IF(K184="","",","&amp;IFERROR(VLOOKUP($K184,【選択肢】!$Q$3:$U$90,4,)," ")&amp;IF(L184="","",","&amp;IFERROR(VLOOKUP($L184,【選択肢】!$Q$3:$U$90,4,)," "))))))))</f>
        <v/>
      </c>
      <c r="O184" s="1310" t="str">
        <f>IF(G184="","",(IFERROR(VLOOKUP($G184,【選択肢】!$Q$3:$U$90,5,)," ")&amp;IF(H184="","",""&amp;CHAR(10)&amp;IFERROR(VLOOKUP($H184,【選択肢】!$Q$3:$U$90,5,)," ")&amp;IF(I184="","",""&amp;CHAR(10)&amp;IFERROR(VLOOKUP($I184,【選択肢】!$Q$3:$U$90,5,)," ")&amp;IF(J184="","",""&amp;CHAR(10)&amp;IFERROR(VLOOKUP($J184,【選択肢】!$Q$3:$U$90,5,)," ")&amp;IF(K184="","",""&amp;CHAR(10)&amp;IFERROR(VLOOKUP($K184,【選択肢】!$Q$3:$U$90,5,)," ")&amp;IF(L184="","",""&amp;CHAR(10)&amp;IFERROR(VLOOKUP($L184,【選択肢】!$Q$3:$U$90,5,)," "))))))))</f>
        <v/>
      </c>
      <c r="P184" s="1311"/>
      <c r="Q184" s="1119"/>
      <c r="R184" s="1119"/>
      <c r="S184" s="167"/>
      <c r="T184" s="167"/>
      <c r="U184" s="167"/>
      <c r="V184" s="167"/>
      <c r="W184" s="167"/>
    </row>
    <row r="185" spans="2:23">
      <c r="B185" s="1115"/>
      <c r="C185" s="1116"/>
      <c r="D185" s="1117"/>
      <c r="E185" s="1117"/>
      <c r="F185" s="482">
        <f t="shared" si="3"/>
        <v>0</v>
      </c>
      <c r="G185" s="1118"/>
      <c r="H185" s="1118"/>
      <c r="I185" s="1118"/>
      <c r="J185" s="1118"/>
      <c r="K185" s="1118"/>
      <c r="L185" s="1118"/>
      <c r="M185" s="1310" t="str">
        <f>IF(G185="","",(IFERROR(VLOOKUP($G185,【選択肢】!$Q$3:$U$90,2,)," ")&amp;IF(H185="","",""&amp;CHAR(10)&amp;IFERROR(VLOOKUP($H185,【選択肢】!$Q$3:$U$90,2,)," ")&amp;IF(I185="","",""&amp;CHAR(10)&amp;IFERROR(VLOOKUP($I185,【選択肢】!$Q$3:$U$90,2,)," ")&amp;IF(J185="","",""&amp;CHAR(10)&amp;IFERROR(VLOOKUP($J185,【選択肢】!$Q$3:$U$90,2,)," ")&amp;IF(K185="","",""&amp;CHAR(10)&amp;IFERROR(VLOOKUP($K185,【選択肢】!$Q$3:$U$90,2,)," ")&amp;IF(L185="","",""&amp;CHAR(10)&amp;IFERROR(VLOOKUP($L185,【選択肢】!$Q$3:$U$90,2,)," "))))))))</f>
        <v/>
      </c>
      <c r="N185" s="1310" t="str">
        <f>IF(G185="","",(IFERROR(VLOOKUP($G185,【選択肢】!$Q$3:$U$90,4,)," ")&amp;IF(H185="","",","&amp;IFERROR(VLOOKUP($H185,【選択肢】!$Q$3:$U$90,4,)," ")&amp;IF(I185="","",","&amp;IFERROR(VLOOKUP($I185,【選択肢】!$Q$3:$U$90,4,)," ")&amp;IF(J185="","",","&amp;IFERROR(VLOOKUP($J185,【選択肢】!$Q$3:$U$90,4,)," ")&amp;IF(K185="","",","&amp;IFERROR(VLOOKUP($K185,【選択肢】!$Q$3:$U$90,4,)," ")&amp;IF(L185="","",","&amp;IFERROR(VLOOKUP($L185,【選択肢】!$Q$3:$U$90,4,)," "))))))))</f>
        <v/>
      </c>
      <c r="O185" s="1310" t="str">
        <f>IF(G185="","",(IFERROR(VLOOKUP($G185,【選択肢】!$Q$3:$U$90,5,)," ")&amp;IF(H185="","",""&amp;CHAR(10)&amp;IFERROR(VLOOKUP($H185,【選択肢】!$Q$3:$U$90,5,)," ")&amp;IF(I185="","",""&amp;CHAR(10)&amp;IFERROR(VLOOKUP($I185,【選択肢】!$Q$3:$U$90,5,)," ")&amp;IF(J185="","",""&amp;CHAR(10)&amp;IFERROR(VLOOKUP($J185,【選択肢】!$Q$3:$U$90,5,)," ")&amp;IF(K185="","",""&amp;CHAR(10)&amp;IFERROR(VLOOKUP($K185,【選択肢】!$Q$3:$U$90,5,)," ")&amp;IF(L185="","",""&amp;CHAR(10)&amp;IFERROR(VLOOKUP($L185,【選択肢】!$Q$3:$U$90,5,)," "))))))))</f>
        <v/>
      </c>
      <c r="P185" s="1311"/>
      <c r="Q185" s="1119"/>
      <c r="R185" s="1119"/>
      <c r="S185" s="167"/>
      <c r="T185" s="167"/>
      <c r="U185" s="167"/>
      <c r="V185" s="167"/>
      <c r="W185" s="167"/>
    </row>
    <row r="186" spans="2:23">
      <c r="B186" s="1115"/>
      <c r="C186" s="1116"/>
      <c r="D186" s="1117"/>
      <c r="E186" s="1117"/>
      <c r="F186" s="482">
        <f t="shared" si="3"/>
        <v>0</v>
      </c>
      <c r="G186" s="1118"/>
      <c r="H186" s="1118"/>
      <c r="I186" s="1118"/>
      <c r="J186" s="1118"/>
      <c r="K186" s="1118"/>
      <c r="L186" s="1118"/>
      <c r="M186" s="1310" t="str">
        <f>IF(G186="","",(IFERROR(VLOOKUP($G186,【選択肢】!$Q$3:$U$90,2,)," ")&amp;IF(H186="","",""&amp;CHAR(10)&amp;IFERROR(VLOOKUP($H186,【選択肢】!$Q$3:$U$90,2,)," ")&amp;IF(I186="","",""&amp;CHAR(10)&amp;IFERROR(VLOOKUP($I186,【選択肢】!$Q$3:$U$90,2,)," ")&amp;IF(J186="","",""&amp;CHAR(10)&amp;IFERROR(VLOOKUP($J186,【選択肢】!$Q$3:$U$90,2,)," ")&amp;IF(K186="","",""&amp;CHAR(10)&amp;IFERROR(VLOOKUP($K186,【選択肢】!$Q$3:$U$90,2,)," ")&amp;IF(L186="","",""&amp;CHAR(10)&amp;IFERROR(VLOOKUP($L186,【選択肢】!$Q$3:$U$90,2,)," "))))))))</f>
        <v/>
      </c>
      <c r="N186" s="1310" t="str">
        <f>IF(G186="","",(IFERROR(VLOOKUP($G186,【選択肢】!$Q$3:$U$90,4,)," ")&amp;IF(H186="","",","&amp;IFERROR(VLOOKUP($H186,【選択肢】!$Q$3:$U$90,4,)," ")&amp;IF(I186="","",","&amp;IFERROR(VLOOKUP($I186,【選択肢】!$Q$3:$U$90,4,)," ")&amp;IF(J186="","",","&amp;IFERROR(VLOOKUP($J186,【選択肢】!$Q$3:$U$90,4,)," ")&amp;IF(K186="","",","&amp;IFERROR(VLOOKUP($K186,【選択肢】!$Q$3:$U$90,4,)," ")&amp;IF(L186="","",","&amp;IFERROR(VLOOKUP($L186,【選択肢】!$Q$3:$U$90,4,)," "))))))))</f>
        <v/>
      </c>
      <c r="O186" s="1310" t="str">
        <f>IF(G186="","",(IFERROR(VLOOKUP($G186,【選択肢】!$Q$3:$U$90,5,)," ")&amp;IF(H186="","",""&amp;CHAR(10)&amp;IFERROR(VLOOKUP($H186,【選択肢】!$Q$3:$U$90,5,)," ")&amp;IF(I186="","",""&amp;CHAR(10)&amp;IFERROR(VLOOKUP($I186,【選択肢】!$Q$3:$U$90,5,)," ")&amp;IF(J186="","",""&amp;CHAR(10)&amp;IFERROR(VLOOKUP($J186,【選択肢】!$Q$3:$U$90,5,)," ")&amp;IF(K186="","",""&amp;CHAR(10)&amp;IFERROR(VLOOKUP($K186,【選択肢】!$Q$3:$U$90,5,)," ")&amp;IF(L186="","",""&amp;CHAR(10)&amp;IFERROR(VLOOKUP($L186,【選択肢】!$Q$3:$U$90,5,)," "))))))))</f>
        <v/>
      </c>
      <c r="P186" s="1311"/>
      <c r="Q186" s="1119"/>
      <c r="R186" s="1119"/>
      <c r="S186" s="167"/>
      <c r="T186" s="167"/>
      <c r="U186" s="167"/>
      <c r="V186" s="167"/>
      <c r="W186" s="167"/>
    </row>
    <row r="187" spans="2:23">
      <c r="B187" s="1115"/>
      <c r="C187" s="1116"/>
      <c r="D187" s="1117"/>
      <c r="E187" s="1117"/>
      <c r="F187" s="482">
        <f t="shared" si="3"/>
        <v>0</v>
      </c>
      <c r="G187" s="1118"/>
      <c r="H187" s="1118"/>
      <c r="I187" s="1118"/>
      <c r="J187" s="1118"/>
      <c r="K187" s="1118"/>
      <c r="L187" s="1118"/>
      <c r="M187" s="1310" t="str">
        <f>IF(G187="","",(IFERROR(VLOOKUP($G187,【選択肢】!$Q$3:$U$90,2,)," ")&amp;IF(H187="","",""&amp;CHAR(10)&amp;IFERROR(VLOOKUP($H187,【選択肢】!$Q$3:$U$90,2,)," ")&amp;IF(I187="","",""&amp;CHAR(10)&amp;IFERROR(VLOOKUP($I187,【選択肢】!$Q$3:$U$90,2,)," ")&amp;IF(J187="","",""&amp;CHAR(10)&amp;IFERROR(VLOOKUP($J187,【選択肢】!$Q$3:$U$90,2,)," ")&amp;IF(K187="","",""&amp;CHAR(10)&amp;IFERROR(VLOOKUP($K187,【選択肢】!$Q$3:$U$90,2,)," ")&amp;IF(L187="","",""&amp;CHAR(10)&amp;IFERROR(VLOOKUP($L187,【選択肢】!$Q$3:$U$90,2,)," "))))))))</f>
        <v/>
      </c>
      <c r="N187" s="1310" t="str">
        <f>IF(G187="","",(IFERROR(VLOOKUP($G187,【選択肢】!$Q$3:$U$90,4,)," ")&amp;IF(H187="","",","&amp;IFERROR(VLOOKUP($H187,【選択肢】!$Q$3:$U$90,4,)," ")&amp;IF(I187="","",","&amp;IFERROR(VLOOKUP($I187,【選択肢】!$Q$3:$U$90,4,)," ")&amp;IF(J187="","",","&amp;IFERROR(VLOOKUP($J187,【選択肢】!$Q$3:$U$90,4,)," ")&amp;IF(K187="","",","&amp;IFERROR(VLOOKUP($K187,【選択肢】!$Q$3:$U$90,4,)," ")&amp;IF(L187="","",","&amp;IFERROR(VLOOKUP($L187,【選択肢】!$Q$3:$U$90,4,)," "))))))))</f>
        <v/>
      </c>
      <c r="O187" s="1310" t="str">
        <f>IF(G187="","",(IFERROR(VLOOKUP($G187,【選択肢】!$Q$3:$U$90,5,)," ")&amp;IF(H187="","",""&amp;CHAR(10)&amp;IFERROR(VLOOKUP($H187,【選択肢】!$Q$3:$U$90,5,)," ")&amp;IF(I187="","",""&amp;CHAR(10)&amp;IFERROR(VLOOKUP($I187,【選択肢】!$Q$3:$U$90,5,)," ")&amp;IF(J187="","",""&amp;CHAR(10)&amp;IFERROR(VLOOKUP($J187,【選択肢】!$Q$3:$U$90,5,)," ")&amp;IF(K187="","",""&amp;CHAR(10)&amp;IFERROR(VLOOKUP($K187,【選択肢】!$Q$3:$U$90,5,)," ")&amp;IF(L187="","",""&amp;CHAR(10)&amp;IFERROR(VLOOKUP($L187,【選択肢】!$Q$3:$U$90,5,)," "))))))))</f>
        <v/>
      </c>
      <c r="P187" s="1311"/>
      <c r="Q187" s="1119"/>
      <c r="R187" s="1119"/>
      <c r="S187" s="167"/>
      <c r="T187" s="167"/>
      <c r="U187" s="167"/>
      <c r="V187" s="167"/>
      <c r="W187" s="167"/>
    </row>
    <row r="188" spans="2:23">
      <c r="B188" s="1115"/>
      <c r="C188" s="1116"/>
      <c r="D188" s="1117"/>
      <c r="E188" s="1117"/>
      <c r="F188" s="482">
        <f t="shared" si="3"/>
        <v>0</v>
      </c>
      <c r="G188" s="1118"/>
      <c r="H188" s="1118"/>
      <c r="I188" s="1118"/>
      <c r="J188" s="1118"/>
      <c r="K188" s="1118"/>
      <c r="L188" s="1118"/>
      <c r="M188" s="1310" t="str">
        <f>IF(G188="","",(IFERROR(VLOOKUP($G188,【選択肢】!$Q$3:$U$90,2,)," ")&amp;IF(H188="","",""&amp;CHAR(10)&amp;IFERROR(VLOOKUP($H188,【選択肢】!$Q$3:$U$90,2,)," ")&amp;IF(I188="","",""&amp;CHAR(10)&amp;IFERROR(VLOOKUP($I188,【選択肢】!$Q$3:$U$90,2,)," ")&amp;IF(J188="","",""&amp;CHAR(10)&amp;IFERROR(VLOOKUP($J188,【選択肢】!$Q$3:$U$90,2,)," ")&amp;IF(K188="","",""&amp;CHAR(10)&amp;IFERROR(VLOOKUP($K188,【選択肢】!$Q$3:$U$90,2,)," ")&amp;IF(L188="","",""&amp;CHAR(10)&amp;IFERROR(VLOOKUP($L188,【選択肢】!$Q$3:$U$90,2,)," "))))))))</f>
        <v/>
      </c>
      <c r="N188" s="1310" t="str">
        <f>IF(G188="","",(IFERROR(VLOOKUP($G188,【選択肢】!$Q$3:$U$90,4,)," ")&amp;IF(H188="","",","&amp;IFERROR(VLOOKUP($H188,【選択肢】!$Q$3:$U$90,4,)," ")&amp;IF(I188="","",","&amp;IFERROR(VLOOKUP($I188,【選択肢】!$Q$3:$U$90,4,)," ")&amp;IF(J188="","",","&amp;IFERROR(VLOOKUP($J188,【選択肢】!$Q$3:$U$90,4,)," ")&amp;IF(K188="","",","&amp;IFERROR(VLOOKUP($K188,【選択肢】!$Q$3:$U$90,4,)," ")&amp;IF(L188="","",","&amp;IFERROR(VLOOKUP($L188,【選択肢】!$Q$3:$U$90,4,)," "))))))))</f>
        <v/>
      </c>
      <c r="O188" s="1310" t="str">
        <f>IF(G188="","",(IFERROR(VLOOKUP($G188,【選択肢】!$Q$3:$U$90,5,)," ")&amp;IF(H188="","",""&amp;CHAR(10)&amp;IFERROR(VLOOKUP($H188,【選択肢】!$Q$3:$U$90,5,)," ")&amp;IF(I188="","",""&amp;CHAR(10)&amp;IFERROR(VLOOKUP($I188,【選択肢】!$Q$3:$U$90,5,)," ")&amp;IF(J188="","",""&amp;CHAR(10)&amp;IFERROR(VLOOKUP($J188,【選択肢】!$Q$3:$U$90,5,)," ")&amp;IF(K188="","",""&amp;CHAR(10)&amp;IFERROR(VLOOKUP($K188,【選択肢】!$Q$3:$U$90,5,)," ")&amp;IF(L188="","",""&amp;CHAR(10)&amp;IFERROR(VLOOKUP($L188,【選択肢】!$Q$3:$U$90,5,)," "))))))))</f>
        <v/>
      </c>
      <c r="P188" s="1311"/>
      <c r="Q188" s="1119"/>
      <c r="R188" s="1119"/>
      <c r="S188" s="167"/>
      <c r="T188" s="167"/>
      <c r="U188" s="167"/>
      <c r="V188" s="167"/>
      <c r="W188" s="167"/>
    </row>
    <row r="189" spans="2:23">
      <c r="B189" s="1115"/>
      <c r="C189" s="1116"/>
      <c r="D189" s="1117"/>
      <c r="E189" s="1117"/>
      <c r="F189" s="482">
        <f t="shared" si="3"/>
        <v>0</v>
      </c>
      <c r="G189" s="1118"/>
      <c r="H189" s="1118"/>
      <c r="I189" s="1118"/>
      <c r="J189" s="1118"/>
      <c r="K189" s="1118"/>
      <c r="L189" s="1118"/>
      <c r="M189" s="1310" t="str">
        <f>IF(G189="","",(IFERROR(VLOOKUP($G189,【選択肢】!$Q$3:$U$90,2,)," ")&amp;IF(H189="","",""&amp;CHAR(10)&amp;IFERROR(VLOOKUP($H189,【選択肢】!$Q$3:$U$90,2,)," ")&amp;IF(I189="","",""&amp;CHAR(10)&amp;IFERROR(VLOOKUP($I189,【選択肢】!$Q$3:$U$90,2,)," ")&amp;IF(J189="","",""&amp;CHAR(10)&amp;IFERROR(VLOOKUP($J189,【選択肢】!$Q$3:$U$90,2,)," ")&amp;IF(K189="","",""&amp;CHAR(10)&amp;IFERROR(VLOOKUP($K189,【選択肢】!$Q$3:$U$90,2,)," ")&amp;IF(L189="","",""&amp;CHAR(10)&amp;IFERROR(VLOOKUP($L189,【選択肢】!$Q$3:$U$90,2,)," "))))))))</f>
        <v/>
      </c>
      <c r="N189" s="1310" t="str">
        <f>IF(G189="","",(IFERROR(VLOOKUP($G189,【選択肢】!$Q$3:$U$90,4,)," ")&amp;IF(H189="","",","&amp;IFERROR(VLOOKUP($H189,【選択肢】!$Q$3:$U$90,4,)," ")&amp;IF(I189="","",","&amp;IFERROR(VLOOKUP($I189,【選択肢】!$Q$3:$U$90,4,)," ")&amp;IF(J189="","",","&amp;IFERROR(VLOOKUP($J189,【選択肢】!$Q$3:$U$90,4,)," ")&amp;IF(K189="","",","&amp;IFERROR(VLOOKUP($K189,【選択肢】!$Q$3:$U$90,4,)," ")&amp;IF(L189="","",","&amp;IFERROR(VLOOKUP($L189,【選択肢】!$Q$3:$U$90,4,)," "))))))))</f>
        <v/>
      </c>
      <c r="O189" s="1310" t="str">
        <f>IF(G189="","",(IFERROR(VLOOKUP($G189,【選択肢】!$Q$3:$U$90,5,)," ")&amp;IF(H189="","",""&amp;CHAR(10)&amp;IFERROR(VLOOKUP($H189,【選択肢】!$Q$3:$U$90,5,)," ")&amp;IF(I189="","",""&amp;CHAR(10)&amp;IFERROR(VLOOKUP($I189,【選択肢】!$Q$3:$U$90,5,)," ")&amp;IF(J189="","",""&amp;CHAR(10)&amp;IFERROR(VLOOKUP($J189,【選択肢】!$Q$3:$U$90,5,)," ")&amp;IF(K189="","",""&amp;CHAR(10)&amp;IFERROR(VLOOKUP($K189,【選択肢】!$Q$3:$U$90,5,)," ")&amp;IF(L189="","",""&amp;CHAR(10)&amp;IFERROR(VLOOKUP($L189,【選択肢】!$Q$3:$U$90,5,)," "))))))))</f>
        <v/>
      </c>
      <c r="P189" s="1311"/>
      <c r="Q189" s="1119"/>
      <c r="R189" s="1119"/>
      <c r="S189" s="167"/>
      <c r="T189" s="167"/>
      <c r="U189" s="167"/>
      <c r="V189" s="167"/>
      <c r="W189" s="167"/>
    </row>
    <row r="190" spans="2:23">
      <c r="B190" s="1115"/>
      <c r="C190" s="1116"/>
      <c r="D190" s="1117"/>
      <c r="E190" s="1117"/>
      <c r="F190" s="482">
        <f t="shared" si="3"/>
        <v>0</v>
      </c>
      <c r="G190" s="1118"/>
      <c r="H190" s="1118"/>
      <c r="I190" s="1118"/>
      <c r="J190" s="1118"/>
      <c r="K190" s="1118"/>
      <c r="L190" s="1118"/>
      <c r="M190" s="1310" t="str">
        <f>IF(G190="","",(IFERROR(VLOOKUP($G190,【選択肢】!$Q$3:$U$90,2,)," ")&amp;IF(H190="","",""&amp;CHAR(10)&amp;IFERROR(VLOOKUP($H190,【選択肢】!$Q$3:$U$90,2,)," ")&amp;IF(I190="","",""&amp;CHAR(10)&amp;IFERROR(VLOOKUP($I190,【選択肢】!$Q$3:$U$90,2,)," ")&amp;IF(J190="","",""&amp;CHAR(10)&amp;IFERROR(VLOOKUP($J190,【選択肢】!$Q$3:$U$90,2,)," ")&amp;IF(K190="","",""&amp;CHAR(10)&amp;IFERROR(VLOOKUP($K190,【選択肢】!$Q$3:$U$90,2,)," ")&amp;IF(L190="","",""&amp;CHAR(10)&amp;IFERROR(VLOOKUP($L190,【選択肢】!$Q$3:$U$90,2,)," "))))))))</f>
        <v/>
      </c>
      <c r="N190" s="1310" t="str">
        <f>IF(G190="","",(IFERROR(VLOOKUP($G190,【選択肢】!$Q$3:$U$90,4,)," ")&amp;IF(H190="","",","&amp;IFERROR(VLOOKUP($H190,【選択肢】!$Q$3:$U$90,4,)," ")&amp;IF(I190="","",","&amp;IFERROR(VLOOKUP($I190,【選択肢】!$Q$3:$U$90,4,)," ")&amp;IF(J190="","",","&amp;IFERROR(VLOOKUP($J190,【選択肢】!$Q$3:$U$90,4,)," ")&amp;IF(K190="","",","&amp;IFERROR(VLOOKUP($K190,【選択肢】!$Q$3:$U$90,4,)," ")&amp;IF(L190="","",","&amp;IFERROR(VLOOKUP($L190,【選択肢】!$Q$3:$U$90,4,)," "))))))))</f>
        <v/>
      </c>
      <c r="O190" s="1310" t="str">
        <f>IF(G190="","",(IFERROR(VLOOKUP($G190,【選択肢】!$Q$3:$U$90,5,)," ")&amp;IF(H190="","",""&amp;CHAR(10)&amp;IFERROR(VLOOKUP($H190,【選択肢】!$Q$3:$U$90,5,)," ")&amp;IF(I190="","",""&amp;CHAR(10)&amp;IFERROR(VLOOKUP($I190,【選択肢】!$Q$3:$U$90,5,)," ")&amp;IF(J190="","",""&amp;CHAR(10)&amp;IFERROR(VLOOKUP($J190,【選択肢】!$Q$3:$U$90,5,)," ")&amp;IF(K190="","",""&amp;CHAR(10)&amp;IFERROR(VLOOKUP($K190,【選択肢】!$Q$3:$U$90,5,)," ")&amp;IF(L190="","",""&amp;CHAR(10)&amp;IFERROR(VLOOKUP($L190,【選択肢】!$Q$3:$U$90,5,)," "))))))))</f>
        <v/>
      </c>
      <c r="P190" s="1311"/>
      <c r="Q190" s="1119"/>
      <c r="R190" s="1119"/>
      <c r="S190" s="167"/>
      <c r="T190" s="167"/>
      <c r="U190" s="167"/>
      <c r="V190" s="167"/>
      <c r="W190" s="167"/>
    </row>
    <row r="191" spans="2:23">
      <c r="B191" s="1115"/>
      <c r="C191" s="1116"/>
      <c r="D191" s="1117"/>
      <c r="E191" s="1117"/>
      <c r="F191" s="482">
        <f t="shared" si="3"/>
        <v>0</v>
      </c>
      <c r="G191" s="1118"/>
      <c r="H191" s="1118"/>
      <c r="I191" s="1118"/>
      <c r="J191" s="1118"/>
      <c r="K191" s="1118"/>
      <c r="L191" s="1118"/>
      <c r="M191" s="1310" t="str">
        <f>IF(G191="","",(IFERROR(VLOOKUP($G191,【選択肢】!$Q$3:$U$90,2,)," ")&amp;IF(H191="","",""&amp;CHAR(10)&amp;IFERROR(VLOOKUP($H191,【選択肢】!$Q$3:$U$90,2,)," ")&amp;IF(I191="","",""&amp;CHAR(10)&amp;IFERROR(VLOOKUP($I191,【選択肢】!$Q$3:$U$90,2,)," ")&amp;IF(J191="","",""&amp;CHAR(10)&amp;IFERROR(VLOOKUP($J191,【選択肢】!$Q$3:$U$90,2,)," ")&amp;IF(K191="","",""&amp;CHAR(10)&amp;IFERROR(VLOOKUP($K191,【選択肢】!$Q$3:$U$90,2,)," ")&amp;IF(L191="","",""&amp;CHAR(10)&amp;IFERROR(VLOOKUP($L191,【選択肢】!$Q$3:$U$90,2,)," "))))))))</f>
        <v/>
      </c>
      <c r="N191" s="1310" t="str">
        <f>IF(G191="","",(IFERROR(VLOOKUP($G191,【選択肢】!$Q$3:$U$90,4,)," ")&amp;IF(H191="","",","&amp;IFERROR(VLOOKUP($H191,【選択肢】!$Q$3:$U$90,4,)," ")&amp;IF(I191="","",","&amp;IFERROR(VLOOKUP($I191,【選択肢】!$Q$3:$U$90,4,)," ")&amp;IF(J191="","",","&amp;IFERROR(VLOOKUP($J191,【選択肢】!$Q$3:$U$90,4,)," ")&amp;IF(K191="","",","&amp;IFERROR(VLOOKUP($K191,【選択肢】!$Q$3:$U$90,4,)," ")&amp;IF(L191="","",","&amp;IFERROR(VLOOKUP($L191,【選択肢】!$Q$3:$U$90,4,)," "))))))))</f>
        <v/>
      </c>
      <c r="O191" s="1310" t="str">
        <f>IF(G191="","",(IFERROR(VLOOKUP($G191,【選択肢】!$Q$3:$U$90,5,)," ")&amp;IF(H191="","",""&amp;CHAR(10)&amp;IFERROR(VLOOKUP($H191,【選択肢】!$Q$3:$U$90,5,)," ")&amp;IF(I191="","",""&amp;CHAR(10)&amp;IFERROR(VLOOKUP($I191,【選択肢】!$Q$3:$U$90,5,)," ")&amp;IF(J191="","",""&amp;CHAR(10)&amp;IFERROR(VLOOKUP($J191,【選択肢】!$Q$3:$U$90,5,)," ")&amp;IF(K191="","",""&amp;CHAR(10)&amp;IFERROR(VLOOKUP($K191,【選択肢】!$Q$3:$U$90,5,)," ")&amp;IF(L191="","",""&amp;CHAR(10)&amp;IFERROR(VLOOKUP($L191,【選択肢】!$Q$3:$U$90,5,)," "))))))))</f>
        <v/>
      </c>
      <c r="P191" s="1311"/>
      <c r="Q191" s="1119"/>
      <c r="R191" s="1119"/>
      <c r="S191" s="167"/>
      <c r="T191" s="167"/>
      <c r="U191" s="167"/>
      <c r="V191" s="167"/>
      <c r="W191" s="167"/>
    </row>
    <row r="192" spans="2:23">
      <c r="B192" s="1115"/>
      <c r="C192" s="1116"/>
      <c r="D192" s="1117"/>
      <c r="E192" s="1117"/>
      <c r="F192" s="482">
        <f t="shared" si="3"/>
        <v>0</v>
      </c>
      <c r="G192" s="1118"/>
      <c r="H192" s="1118"/>
      <c r="I192" s="1118"/>
      <c r="J192" s="1118"/>
      <c r="K192" s="1118"/>
      <c r="L192" s="1118"/>
      <c r="M192" s="1310" t="str">
        <f>IF(G192="","",(IFERROR(VLOOKUP($G192,【選択肢】!$Q$3:$U$90,2,)," ")&amp;IF(H192="","",""&amp;CHAR(10)&amp;IFERROR(VLOOKUP($H192,【選択肢】!$Q$3:$U$90,2,)," ")&amp;IF(I192="","",""&amp;CHAR(10)&amp;IFERROR(VLOOKUP($I192,【選択肢】!$Q$3:$U$90,2,)," ")&amp;IF(J192="","",""&amp;CHAR(10)&amp;IFERROR(VLOOKUP($J192,【選択肢】!$Q$3:$U$90,2,)," ")&amp;IF(K192="","",""&amp;CHAR(10)&amp;IFERROR(VLOOKUP($K192,【選択肢】!$Q$3:$U$90,2,)," ")&amp;IF(L192="","",""&amp;CHAR(10)&amp;IFERROR(VLOOKUP($L192,【選択肢】!$Q$3:$U$90,2,)," "))))))))</f>
        <v/>
      </c>
      <c r="N192" s="1310" t="str">
        <f>IF(G192="","",(IFERROR(VLOOKUP($G192,【選択肢】!$Q$3:$U$90,4,)," ")&amp;IF(H192="","",","&amp;IFERROR(VLOOKUP($H192,【選択肢】!$Q$3:$U$90,4,)," ")&amp;IF(I192="","",","&amp;IFERROR(VLOOKUP($I192,【選択肢】!$Q$3:$U$90,4,)," ")&amp;IF(J192="","",","&amp;IFERROR(VLOOKUP($J192,【選択肢】!$Q$3:$U$90,4,)," ")&amp;IF(K192="","",","&amp;IFERROR(VLOOKUP($K192,【選択肢】!$Q$3:$U$90,4,)," ")&amp;IF(L192="","",","&amp;IFERROR(VLOOKUP($L192,【選択肢】!$Q$3:$U$90,4,)," "))))))))</f>
        <v/>
      </c>
      <c r="O192" s="1310" t="str">
        <f>IF(G192="","",(IFERROR(VLOOKUP($G192,【選択肢】!$Q$3:$U$90,5,)," ")&amp;IF(H192="","",""&amp;CHAR(10)&amp;IFERROR(VLOOKUP($H192,【選択肢】!$Q$3:$U$90,5,)," ")&amp;IF(I192="","",""&amp;CHAR(10)&amp;IFERROR(VLOOKUP($I192,【選択肢】!$Q$3:$U$90,5,)," ")&amp;IF(J192="","",""&amp;CHAR(10)&amp;IFERROR(VLOOKUP($J192,【選択肢】!$Q$3:$U$90,5,)," ")&amp;IF(K192="","",""&amp;CHAR(10)&amp;IFERROR(VLOOKUP($K192,【選択肢】!$Q$3:$U$90,5,)," ")&amp;IF(L192="","",""&amp;CHAR(10)&amp;IFERROR(VLOOKUP($L192,【選択肢】!$Q$3:$U$90,5,)," "))))))))</f>
        <v/>
      </c>
      <c r="P192" s="1311"/>
      <c r="Q192" s="1119"/>
      <c r="R192" s="1119"/>
      <c r="S192" s="167"/>
      <c r="T192" s="167"/>
      <c r="U192" s="167"/>
      <c r="V192" s="167"/>
      <c r="W192" s="167"/>
    </row>
    <row r="193" spans="2:23">
      <c r="B193" s="1115"/>
      <c r="C193" s="1116"/>
      <c r="D193" s="1117"/>
      <c r="E193" s="1117"/>
      <c r="F193" s="482">
        <f t="shared" si="3"/>
        <v>0</v>
      </c>
      <c r="G193" s="1118"/>
      <c r="H193" s="1118"/>
      <c r="I193" s="1118"/>
      <c r="J193" s="1118"/>
      <c r="K193" s="1118"/>
      <c r="L193" s="1118"/>
      <c r="M193" s="1310" t="str">
        <f>IF(G193="","",(IFERROR(VLOOKUP($G193,【選択肢】!$Q$3:$U$90,2,)," ")&amp;IF(H193="","",""&amp;CHAR(10)&amp;IFERROR(VLOOKUP($H193,【選択肢】!$Q$3:$U$90,2,)," ")&amp;IF(I193="","",""&amp;CHAR(10)&amp;IFERROR(VLOOKUP($I193,【選択肢】!$Q$3:$U$90,2,)," ")&amp;IF(J193="","",""&amp;CHAR(10)&amp;IFERROR(VLOOKUP($J193,【選択肢】!$Q$3:$U$90,2,)," ")&amp;IF(K193="","",""&amp;CHAR(10)&amp;IFERROR(VLOOKUP($K193,【選択肢】!$Q$3:$U$90,2,)," ")&amp;IF(L193="","",""&amp;CHAR(10)&amp;IFERROR(VLOOKUP($L193,【選択肢】!$Q$3:$U$90,2,)," "))))))))</f>
        <v/>
      </c>
      <c r="N193" s="1310" t="str">
        <f>IF(G193="","",(IFERROR(VLOOKUP($G193,【選択肢】!$Q$3:$U$90,4,)," ")&amp;IF(H193="","",","&amp;IFERROR(VLOOKUP($H193,【選択肢】!$Q$3:$U$90,4,)," ")&amp;IF(I193="","",","&amp;IFERROR(VLOOKUP($I193,【選択肢】!$Q$3:$U$90,4,)," ")&amp;IF(J193="","",","&amp;IFERROR(VLOOKUP($J193,【選択肢】!$Q$3:$U$90,4,)," ")&amp;IF(K193="","",","&amp;IFERROR(VLOOKUP($K193,【選択肢】!$Q$3:$U$90,4,)," ")&amp;IF(L193="","",","&amp;IFERROR(VLOOKUP($L193,【選択肢】!$Q$3:$U$90,4,)," "))))))))</f>
        <v/>
      </c>
      <c r="O193" s="1310" t="str">
        <f>IF(G193="","",(IFERROR(VLOOKUP($G193,【選択肢】!$Q$3:$U$90,5,)," ")&amp;IF(H193="","",""&amp;CHAR(10)&amp;IFERROR(VLOOKUP($H193,【選択肢】!$Q$3:$U$90,5,)," ")&amp;IF(I193="","",""&amp;CHAR(10)&amp;IFERROR(VLOOKUP($I193,【選択肢】!$Q$3:$U$90,5,)," ")&amp;IF(J193="","",""&amp;CHAR(10)&amp;IFERROR(VLOOKUP($J193,【選択肢】!$Q$3:$U$90,5,)," ")&amp;IF(K193="","",""&amp;CHAR(10)&amp;IFERROR(VLOOKUP($K193,【選択肢】!$Q$3:$U$90,5,)," ")&amp;IF(L193="","",""&amp;CHAR(10)&amp;IFERROR(VLOOKUP($L193,【選択肢】!$Q$3:$U$90,5,)," "))))))))</f>
        <v/>
      </c>
      <c r="P193" s="1311"/>
      <c r="Q193" s="1119"/>
      <c r="R193" s="1119"/>
      <c r="S193" s="167"/>
      <c r="T193" s="167"/>
      <c r="U193" s="167"/>
      <c r="V193" s="167"/>
      <c r="W193" s="167"/>
    </row>
    <row r="194" spans="2:23">
      <c r="B194" s="1115"/>
      <c r="C194" s="1116"/>
      <c r="D194" s="1117"/>
      <c r="E194" s="1117"/>
      <c r="F194" s="482">
        <f t="shared" si="3"/>
        <v>0</v>
      </c>
      <c r="G194" s="1118"/>
      <c r="H194" s="1118"/>
      <c r="I194" s="1118"/>
      <c r="J194" s="1118"/>
      <c r="K194" s="1118"/>
      <c r="L194" s="1118"/>
      <c r="M194" s="1310" t="str">
        <f>IF(G194="","",(IFERROR(VLOOKUP($G194,【選択肢】!$Q$3:$U$90,2,)," ")&amp;IF(H194="","",""&amp;CHAR(10)&amp;IFERROR(VLOOKUP($H194,【選択肢】!$Q$3:$U$90,2,)," ")&amp;IF(I194="","",""&amp;CHAR(10)&amp;IFERROR(VLOOKUP($I194,【選択肢】!$Q$3:$U$90,2,)," ")&amp;IF(J194="","",""&amp;CHAR(10)&amp;IFERROR(VLOOKUP($J194,【選択肢】!$Q$3:$U$90,2,)," ")&amp;IF(K194="","",""&amp;CHAR(10)&amp;IFERROR(VLOOKUP($K194,【選択肢】!$Q$3:$U$90,2,)," ")&amp;IF(L194="","",""&amp;CHAR(10)&amp;IFERROR(VLOOKUP($L194,【選択肢】!$Q$3:$U$90,2,)," "))))))))</f>
        <v/>
      </c>
      <c r="N194" s="1310" t="str">
        <f>IF(G194="","",(IFERROR(VLOOKUP($G194,【選択肢】!$Q$3:$U$90,4,)," ")&amp;IF(H194="","",","&amp;IFERROR(VLOOKUP($H194,【選択肢】!$Q$3:$U$90,4,)," ")&amp;IF(I194="","",","&amp;IFERROR(VLOOKUP($I194,【選択肢】!$Q$3:$U$90,4,)," ")&amp;IF(J194="","",","&amp;IFERROR(VLOOKUP($J194,【選択肢】!$Q$3:$U$90,4,)," ")&amp;IF(K194="","",","&amp;IFERROR(VLOOKUP($K194,【選択肢】!$Q$3:$U$90,4,)," ")&amp;IF(L194="","",","&amp;IFERROR(VLOOKUP($L194,【選択肢】!$Q$3:$U$90,4,)," "))))))))</f>
        <v/>
      </c>
      <c r="O194" s="1310" t="str">
        <f>IF(G194="","",(IFERROR(VLOOKUP($G194,【選択肢】!$Q$3:$U$90,5,)," ")&amp;IF(H194="","",""&amp;CHAR(10)&amp;IFERROR(VLOOKUP($H194,【選択肢】!$Q$3:$U$90,5,)," ")&amp;IF(I194="","",""&amp;CHAR(10)&amp;IFERROR(VLOOKUP($I194,【選択肢】!$Q$3:$U$90,5,)," ")&amp;IF(J194="","",""&amp;CHAR(10)&amp;IFERROR(VLOOKUP($J194,【選択肢】!$Q$3:$U$90,5,)," ")&amp;IF(K194="","",""&amp;CHAR(10)&amp;IFERROR(VLOOKUP($K194,【選択肢】!$Q$3:$U$90,5,)," ")&amp;IF(L194="","",""&amp;CHAR(10)&amp;IFERROR(VLOOKUP($L194,【選択肢】!$Q$3:$U$90,5,)," "))))))))</f>
        <v/>
      </c>
      <c r="P194" s="1311"/>
      <c r="Q194" s="1119"/>
      <c r="R194" s="1119"/>
      <c r="S194" s="167"/>
      <c r="T194" s="167"/>
      <c r="U194" s="167"/>
      <c r="V194" s="167"/>
      <c r="W194" s="167"/>
    </row>
    <row r="195" spans="2:23">
      <c r="B195" s="1115"/>
      <c r="C195" s="1116"/>
      <c r="D195" s="1117"/>
      <c r="E195" s="1117"/>
      <c r="F195" s="482">
        <f t="shared" si="3"/>
        <v>0</v>
      </c>
      <c r="G195" s="1118"/>
      <c r="H195" s="1118"/>
      <c r="I195" s="1118"/>
      <c r="J195" s="1118"/>
      <c r="K195" s="1118"/>
      <c r="L195" s="1118"/>
      <c r="M195" s="1310" t="str">
        <f>IF(G195="","",(IFERROR(VLOOKUP($G195,【選択肢】!$Q$3:$U$90,2,)," ")&amp;IF(H195="","",""&amp;CHAR(10)&amp;IFERROR(VLOOKUP($H195,【選択肢】!$Q$3:$U$90,2,)," ")&amp;IF(I195="","",""&amp;CHAR(10)&amp;IFERROR(VLOOKUP($I195,【選択肢】!$Q$3:$U$90,2,)," ")&amp;IF(J195="","",""&amp;CHAR(10)&amp;IFERROR(VLOOKUP($J195,【選択肢】!$Q$3:$U$90,2,)," ")&amp;IF(K195="","",""&amp;CHAR(10)&amp;IFERROR(VLOOKUP($K195,【選択肢】!$Q$3:$U$90,2,)," ")&amp;IF(L195="","",""&amp;CHAR(10)&amp;IFERROR(VLOOKUP($L195,【選択肢】!$Q$3:$U$90,2,)," "))))))))</f>
        <v/>
      </c>
      <c r="N195" s="1310" t="str">
        <f>IF(G195="","",(IFERROR(VLOOKUP($G195,【選択肢】!$Q$3:$U$90,4,)," ")&amp;IF(H195="","",","&amp;IFERROR(VLOOKUP($H195,【選択肢】!$Q$3:$U$90,4,)," ")&amp;IF(I195="","",","&amp;IFERROR(VLOOKUP($I195,【選択肢】!$Q$3:$U$90,4,)," ")&amp;IF(J195="","",","&amp;IFERROR(VLOOKUP($J195,【選択肢】!$Q$3:$U$90,4,)," ")&amp;IF(K195="","",","&amp;IFERROR(VLOOKUP($K195,【選択肢】!$Q$3:$U$90,4,)," ")&amp;IF(L195="","",","&amp;IFERROR(VLOOKUP($L195,【選択肢】!$Q$3:$U$90,4,)," "))))))))</f>
        <v/>
      </c>
      <c r="O195" s="1310" t="str">
        <f>IF(G195="","",(IFERROR(VLOOKUP($G195,【選択肢】!$Q$3:$U$90,5,)," ")&amp;IF(H195="","",""&amp;CHAR(10)&amp;IFERROR(VLOOKUP($H195,【選択肢】!$Q$3:$U$90,5,)," ")&amp;IF(I195="","",""&amp;CHAR(10)&amp;IFERROR(VLOOKUP($I195,【選択肢】!$Q$3:$U$90,5,)," ")&amp;IF(J195="","",""&amp;CHAR(10)&amp;IFERROR(VLOOKUP($J195,【選択肢】!$Q$3:$U$90,5,)," ")&amp;IF(K195="","",""&amp;CHAR(10)&amp;IFERROR(VLOOKUP($K195,【選択肢】!$Q$3:$U$90,5,)," ")&amp;IF(L195="","",""&amp;CHAR(10)&amp;IFERROR(VLOOKUP($L195,【選択肢】!$Q$3:$U$90,5,)," "))))))))</f>
        <v/>
      </c>
      <c r="P195" s="1311"/>
      <c r="Q195" s="1119"/>
      <c r="R195" s="1119"/>
      <c r="S195" s="167"/>
      <c r="T195" s="167"/>
      <c r="U195" s="167"/>
      <c r="V195" s="167"/>
      <c r="W195" s="167"/>
    </row>
    <row r="196" spans="2:23">
      <c r="B196" s="1115"/>
      <c r="C196" s="1116"/>
      <c r="D196" s="1117"/>
      <c r="E196" s="1117"/>
      <c r="F196" s="482">
        <f t="shared" si="3"/>
        <v>0</v>
      </c>
      <c r="G196" s="1118"/>
      <c r="H196" s="1118"/>
      <c r="I196" s="1118"/>
      <c r="J196" s="1118"/>
      <c r="K196" s="1118"/>
      <c r="L196" s="1118"/>
      <c r="M196" s="1310" t="str">
        <f>IF(G196="","",(IFERROR(VLOOKUP($G196,【選択肢】!$Q$3:$U$90,2,)," ")&amp;IF(H196="","",""&amp;CHAR(10)&amp;IFERROR(VLOOKUP($H196,【選択肢】!$Q$3:$U$90,2,)," ")&amp;IF(I196="","",""&amp;CHAR(10)&amp;IFERROR(VLOOKUP($I196,【選択肢】!$Q$3:$U$90,2,)," ")&amp;IF(J196="","",""&amp;CHAR(10)&amp;IFERROR(VLOOKUP($J196,【選択肢】!$Q$3:$U$90,2,)," ")&amp;IF(K196="","",""&amp;CHAR(10)&amp;IFERROR(VLOOKUP($K196,【選択肢】!$Q$3:$U$90,2,)," ")&amp;IF(L196="","",""&amp;CHAR(10)&amp;IFERROR(VLOOKUP($L196,【選択肢】!$Q$3:$U$90,2,)," "))))))))</f>
        <v/>
      </c>
      <c r="N196" s="1310" t="str">
        <f>IF(G196="","",(IFERROR(VLOOKUP($G196,【選択肢】!$Q$3:$U$90,4,)," ")&amp;IF(H196="","",","&amp;IFERROR(VLOOKUP($H196,【選択肢】!$Q$3:$U$90,4,)," ")&amp;IF(I196="","",","&amp;IFERROR(VLOOKUP($I196,【選択肢】!$Q$3:$U$90,4,)," ")&amp;IF(J196="","",","&amp;IFERROR(VLOOKUP($J196,【選択肢】!$Q$3:$U$90,4,)," ")&amp;IF(K196="","",","&amp;IFERROR(VLOOKUP($K196,【選択肢】!$Q$3:$U$90,4,)," ")&amp;IF(L196="","",","&amp;IFERROR(VLOOKUP($L196,【選択肢】!$Q$3:$U$90,4,)," "))))))))</f>
        <v/>
      </c>
      <c r="O196" s="1310" t="str">
        <f>IF(G196="","",(IFERROR(VLOOKUP($G196,【選択肢】!$Q$3:$U$90,5,)," ")&amp;IF(H196="","",""&amp;CHAR(10)&amp;IFERROR(VLOOKUP($H196,【選択肢】!$Q$3:$U$90,5,)," ")&amp;IF(I196="","",""&amp;CHAR(10)&amp;IFERROR(VLOOKUP($I196,【選択肢】!$Q$3:$U$90,5,)," ")&amp;IF(J196="","",""&amp;CHAR(10)&amp;IFERROR(VLOOKUP($J196,【選択肢】!$Q$3:$U$90,5,)," ")&amp;IF(K196="","",""&amp;CHAR(10)&amp;IFERROR(VLOOKUP($K196,【選択肢】!$Q$3:$U$90,5,)," ")&amp;IF(L196="","",""&amp;CHAR(10)&amp;IFERROR(VLOOKUP($L196,【選択肢】!$Q$3:$U$90,5,)," "))))))))</f>
        <v/>
      </c>
      <c r="P196" s="1311"/>
      <c r="Q196" s="1119"/>
      <c r="R196" s="1119"/>
      <c r="S196" s="167"/>
      <c r="T196" s="167"/>
      <c r="U196" s="167"/>
      <c r="V196" s="167"/>
      <c r="W196" s="167"/>
    </row>
    <row r="197" spans="2:23">
      <c r="B197" s="1115"/>
      <c r="C197" s="1116"/>
      <c r="D197" s="1117"/>
      <c r="E197" s="1117"/>
      <c r="F197" s="482">
        <f t="shared" si="3"/>
        <v>0</v>
      </c>
      <c r="G197" s="1118"/>
      <c r="H197" s="1118"/>
      <c r="I197" s="1118"/>
      <c r="J197" s="1118"/>
      <c r="K197" s="1118"/>
      <c r="L197" s="1118"/>
      <c r="M197" s="1310" t="str">
        <f>IF(G197="","",(IFERROR(VLOOKUP($G197,【選択肢】!$Q$3:$U$90,2,)," ")&amp;IF(H197="","",""&amp;CHAR(10)&amp;IFERROR(VLOOKUP($H197,【選択肢】!$Q$3:$U$90,2,)," ")&amp;IF(I197="","",""&amp;CHAR(10)&amp;IFERROR(VLOOKUP($I197,【選択肢】!$Q$3:$U$90,2,)," ")&amp;IF(J197="","",""&amp;CHAR(10)&amp;IFERROR(VLOOKUP($J197,【選択肢】!$Q$3:$U$90,2,)," ")&amp;IF(K197="","",""&amp;CHAR(10)&amp;IFERROR(VLOOKUP($K197,【選択肢】!$Q$3:$U$90,2,)," ")&amp;IF(L197="","",""&amp;CHAR(10)&amp;IFERROR(VLOOKUP($L197,【選択肢】!$Q$3:$U$90,2,)," "))))))))</f>
        <v/>
      </c>
      <c r="N197" s="1310" t="str">
        <f>IF(G197="","",(IFERROR(VLOOKUP($G197,【選択肢】!$Q$3:$U$90,4,)," ")&amp;IF(H197="","",","&amp;IFERROR(VLOOKUP($H197,【選択肢】!$Q$3:$U$90,4,)," ")&amp;IF(I197="","",","&amp;IFERROR(VLOOKUP($I197,【選択肢】!$Q$3:$U$90,4,)," ")&amp;IF(J197="","",","&amp;IFERROR(VLOOKUP($J197,【選択肢】!$Q$3:$U$90,4,)," ")&amp;IF(K197="","",","&amp;IFERROR(VLOOKUP($K197,【選択肢】!$Q$3:$U$90,4,)," ")&amp;IF(L197="","",","&amp;IFERROR(VLOOKUP($L197,【選択肢】!$Q$3:$U$90,4,)," "))))))))</f>
        <v/>
      </c>
      <c r="O197" s="1310" t="str">
        <f>IF(G197="","",(IFERROR(VLOOKUP($G197,【選択肢】!$Q$3:$U$90,5,)," ")&amp;IF(H197="","",""&amp;CHAR(10)&amp;IFERROR(VLOOKUP($H197,【選択肢】!$Q$3:$U$90,5,)," ")&amp;IF(I197="","",""&amp;CHAR(10)&amp;IFERROR(VLOOKUP($I197,【選択肢】!$Q$3:$U$90,5,)," ")&amp;IF(J197="","",""&amp;CHAR(10)&amp;IFERROR(VLOOKUP($J197,【選択肢】!$Q$3:$U$90,5,)," ")&amp;IF(K197="","",""&amp;CHAR(10)&amp;IFERROR(VLOOKUP($K197,【選択肢】!$Q$3:$U$90,5,)," ")&amp;IF(L197="","",""&amp;CHAR(10)&amp;IFERROR(VLOOKUP($L197,【選択肢】!$Q$3:$U$90,5,)," "))))))))</f>
        <v/>
      </c>
      <c r="P197" s="1311"/>
      <c r="Q197" s="1119"/>
      <c r="R197" s="1119"/>
      <c r="S197" s="167"/>
      <c r="T197" s="167"/>
      <c r="U197" s="167"/>
      <c r="V197" s="167"/>
      <c r="W197" s="167"/>
    </row>
    <row r="198" spans="2:23">
      <c r="B198" s="1115"/>
      <c r="C198" s="1116"/>
      <c r="D198" s="1117"/>
      <c r="E198" s="1117"/>
      <c r="F198" s="482">
        <f t="shared" si="3"/>
        <v>0</v>
      </c>
      <c r="G198" s="1118"/>
      <c r="H198" s="1118"/>
      <c r="I198" s="1118"/>
      <c r="J198" s="1118"/>
      <c r="K198" s="1118"/>
      <c r="L198" s="1118"/>
      <c r="M198" s="1310" t="str">
        <f>IF(G198="","",(IFERROR(VLOOKUP($G198,【選択肢】!$Q$3:$U$90,2,)," ")&amp;IF(H198="","",""&amp;CHAR(10)&amp;IFERROR(VLOOKUP($H198,【選択肢】!$Q$3:$U$90,2,)," ")&amp;IF(I198="","",""&amp;CHAR(10)&amp;IFERROR(VLOOKUP($I198,【選択肢】!$Q$3:$U$90,2,)," ")&amp;IF(J198="","",""&amp;CHAR(10)&amp;IFERROR(VLOOKUP($J198,【選択肢】!$Q$3:$U$90,2,)," ")&amp;IF(K198="","",""&amp;CHAR(10)&amp;IFERROR(VLOOKUP($K198,【選択肢】!$Q$3:$U$90,2,)," ")&amp;IF(L198="","",""&amp;CHAR(10)&amp;IFERROR(VLOOKUP($L198,【選択肢】!$Q$3:$U$90,2,)," "))))))))</f>
        <v/>
      </c>
      <c r="N198" s="1310" t="str">
        <f>IF(G198="","",(IFERROR(VLOOKUP($G198,【選択肢】!$Q$3:$U$90,4,)," ")&amp;IF(H198="","",","&amp;IFERROR(VLOOKUP($H198,【選択肢】!$Q$3:$U$90,4,)," ")&amp;IF(I198="","",","&amp;IFERROR(VLOOKUP($I198,【選択肢】!$Q$3:$U$90,4,)," ")&amp;IF(J198="","",","&amp;IFERROR(VLOOKUP($J198,【選択肢】!$Q$3:$U$90,4,)," ")&amp;IF(K198="","",","&amp;IFERROR(VLOOKUP($K198,【選択肢】!$Q$3:$U$90,4,)," ")&amp;IF(L198="","",","&amp;IFERROR(VLOOKUP($L198,【選択肢】!$Q$3:$U$90,4,)," "))))))))</f>
        <v/>
      </c>
      <c r="O198" s="1310" t="str">
        <f>IF(G198="","",(IFERROR(VLOOKUP($G198,【選択肢】!$Q$3:$U$90,5,)," ")&amp;IF(H198="","",""&amp;CHAR(10)&amp;IFERROR(VLOOKUP($H198,【選択肢】!$Q$3:$U$90,5,)," ")&amp;IF(I198="","",""&amp;CHAR(10)&amp;IFERROR(VLOOKUP($I198,【選択肢】!$Q$3:$U$90,5,)," ")&amp;IF(J198="","",""&amp;CHAR(10)&amp;IFERROR(VLOOKUP($J198,【選択肢】!$Q$3:$U$90,5,)," ")&amp;IF(K198="","",""&amp;CHAR(10)&amp;IFERROR(VLOOKUP($K198,【選択肢】!$Q$3:$U$90,5,)," ")&amp;IF(L198="","",""&amp;CHAR(10)&amp;IFERROR(VLOOKUP($L198,【選択肢】!$Q$3:$U$90,5,)," "))))))))</f>
        <v/>
      </c>
      <c r="P198" s="1311"/>
      <c r="Q198" s="1119"/>
      <c r="R198" s="1119"/>
      <c r="S198" s="167"/>
      <c r="T198" s="167"/>
      <c r="U198" s="167"/>
      <c r="V198" s="167"/>
      <c r="W198" s="167"/>
    </row>
    <row r="199" spans="2:23">
      <c r="B199" s="1115"/>
      <c r="C199" s="1116"/>
      <c r="D199" s="1117"/>
      <c r="E199" s="1117"/>
      <c r="F199" s="482">
        <f t="shared" si="3"/>
        <v>0</v>
      </c>
      <c r="G199" s="1118"/>
      <c r="H199" s="1118"/>
      <c r="I199" s="1118"/>
      <c r="J199" s="1118"/>
      <c r="K199" s="1118"/>
      <c r="L199" s="1118"/>
      <c r="M199" s="1310" t="str">
        <f>IF(G199="","",(IFERROR(VLOOKUP($G199,【選択肢】!$Q$3:$U$90,2,)," ")&amp;IF(H199="","",""&amp;CHAR(10)&amp;IFERROR(VLOOKUP($H199,【選択肢】!$Q$3:$U$90,2,)," ")&amp;IF(I199="","",""&amp;CHAR(10)&amp;IFERROR(VLOOKUP($I199,【選択肢】!$Q$3:$U$90,2,)," ")&amp;IF(J199="","",""&amp;CHAR(10)&amp;IFERROR(VLOOKUP($J199,【選択肢】!$Q$3:$U$90,2,)," ")&amp;IF(K199="","",""&amp;CHAR(10)&amp;IFERROR(VLOOKUP($K199,【選択肢】!$Q$3:$U$90,2,)," ")&amp;IF(L199="","",""&amp;CHAR(10)&amp;IFERROR(VLOOKUP($L199,【選択肢】!$Q$3:$U$90,2,)," "))))))))</f>
        <v/>
      </c>
      <c r="N199" s="1310" t="str">
        <f>IF(G199="","",(IFERROR(VLOOKUP($G199,【選択肢】!$Q$3:$U$90,4,)," ")&amp;IF(H199="","",","&amp;IFERROR(VLOOKUP($H199,【選択肢】!$Q$3:$U$90,4,)," ")&amp;IF(I199="","",","&amp;IFERROR(VLOOKUP($I199,【選択肢】!$Q$3:$U$90,4,)," ")&amp;IF(J199="","",","&amp;IFERROR(VLOOKUP($J199,【選択肢】!$Q$3:$U$90,4,)," ")&amp;IF(K199="","",","&amp;IFERROR(VLOOKUP($K199,【選択肢】!$Q$3:$U$90,4,)," ")&amp;IF(L199="","",","&amp;IFERROR(VLOOKUP($L199,【選択肢】!$Q$3:$U$90,4,)," "))))))))</f>
        <v/>
      </c>
      <c r="O199" s="1310" t="str">
        <f>IF(G199="","",(IFERROR(VLOOKUP($G199,【選択肢】!$Q$3:$U$90,5,)," ")&amp;IF(H199="","",""&amp;CHAR(10)&amp;IFERROR(VLOOKUP($H199,【選択肢】!$Q$3:$U$90,5,)," ")&amp;IF(I199="","",""&amp;CHAR(10)&amp;IFERROR(VLOOKUP($I199,【選択肢】!$Q$3:$U$90,5,)," ")&amp;IF(J199="","",""&amp;CHAR(10)&amp;IFERROR(VLOOKUP($J199,【選択肢】!$Q$3:$U$90,5,)," ")&amp;IF(K199="","",""&amp;CHAR(10)&amp;IFERROR(VLOOKUP($K199,【選択肢】!$Q$3:$U$90,5,)," ")&amp;IF(L199="","",""&amp;CHAR(10)&amp;IFERROR(VLOOKUP($L199,【選択肢】!$Q$3:$U$90,5,)," "))))))))</f>
        <v/>
      </c>
      <c r="P199" s="1311"/>
      <c r="Q199" s="1119"/>
      <c r="R199" s="1119"/>
      <c r="S199" s="167"/>
      <c r="T199" s="167"/>
      <c r="U199" s="167"/>
      <c r="V199" s="167"/>
      <c r="W199" s="167"/>
    </row>
    <row r="200" spans="2:23" ht="26.25" customHeight="1">
      <c r="B200" s="640"/>
      <c r="C200" s="1114"/>
      <c r="D200" s="1113"/>
      <c r="E200" s="171"/>
      <c r="F200" s="170" t="s">
        <v>169</v>
      </c>
      <c r="G200" s="169"/>
      <c r="H200" s="169"/>
      <c r="I200" s="169"/>
      <c r="J200" s="169"/>
      <c r="K200" s="169"/>
      <c r="L200" s="169"/>
      <c r="M200" s="168"/>
      <c r="N200" s="168"/>
      <c r="O200" s="168"/>
      <c r="P200" s="578"/>
      <c r="Q200" s="579"/>
      <c r="R200" s="579"/>
      <c r="S200" s="167"/>
      <c r="T200" s="167"/>
      <c r="U200" s="167"/>
      <c r="V200" s="167"/>
      <c r="W200" s="167"/>
    </row>
    <row r="201" spans="2:23" ht="18" customHeight="1">
      <c r="B201" s="166"/>
      <c r="C201" s="166"/>
      <c r="D201" s="165"/>
      <c r="E201" s="165"/>
      <c r="F201" s="164"/>
      <c r="G201" s="594"/>
      <c r="H201" s="594"/>
      <c r="I201" s="594"/>
      <c r="J201" s="594"/>
      <c r="K201" s="594"/>
      <c r="L201" s="594"/>
      <c r="M201" s="163"/>
      <c r="N201" s="162"/>
      <c r="O201" s="161"/>
      <c r="P201" s="158"/>
    </row>
    <row r="202" spans="2:23" ht="33" customHeight="1">
      <c r="B202" s="2228" t="s">
        <v>4792</v>
      </c>
      <c r="C202" s="2229"/>
      <c r="D202" s="483" t="s">
        <v>189</v>
      </c>
      <c r="E202" s="484" t="s">
        <v>193</v>
      </c>
      <c r="F202" s="485" t="s">
        <v>70</v>
      </c>
      <c r="G202" s="594"/>
      <c r="H202" s="594"/>
      <c r="I202" s="594"/>
      <c r="J202" s="594"/>
      <c r="K202" s="594"/>
      <c r="L202" s="594"/>
      <c r="M202" s="163"/>
      <c r="N202" s="162"/>
      <c r="O202" s="161"/>
      <c r="P202" s="158"/>
    </row>
    <row r="203" spans="2:23" ht="30.6" customHeight="1">
      <c r="B203" s="2224" t="s">
        <v>4654</v>
      </c>
      <c r="C203" s="2224"/>
      <c r="D203" s="691">
        <f>MAX(D9:D200)</f>
        <v>0</v>
      </c>
      <c r="E203" s="691">
        <f>MAX(E9:E200)</f>
        <v>0</v>
      </c>
      <c r="F203" s="692">
        <f>SUM(D203+E203)</f>
        <v>0</v>
      </c>
      <c r="G203" s="693"/>
      <c r="H203" s="693"/>
      <c r="I203" s="693"/>
      <c r="J203" s="160"/>
      <c r="K203" s="160"/>
      <c r="L203" s="160"/>
      <c r="M203" s="159"/>
      <c r="N203" s="158"/>
      <c r="O203" s="2226"/>
      <c r="P203" s="2223"/>
    </row>
    <row r="204" spans="2:23" ht="30.95" customHeight="1">
      <c r="B204" s="2224" t="s">
        <v>6849</v>
      </c>
      <c r="C204" s="2224"/>
      <c r="D204" s="691">
        <f>SUM(D9:D200)</f>
        <v>0</v>
      </c>
      <c r="E204" s="691">
        <f>SUM(E9:E200)</f>
        <v>0</v>
      </c>
      <c r="F204" s="692">
        <f>SUM(D204+E204)</f>
        <v>0</v>
      </c>
      <c r="G204" s="693"/>
      <c r="H204" s="693"/>
      <c r="I204" s="693"/>
      <c r="J204" s="160"/>
      <c r="K204" s="160"/>
      <c r="L204" s="160"/>
      <c r="M204" s="159"/>
      <c r="O204" s="2226"/>
      <c r="P204" s="2223"/>
    </row>
    <row r="205" spans="2:23" ht="18" customHeight="1">
      <c r="B205" s="486"/>
      <c r="C205" s="486"/>
      <c r="D205" s="481"/>
      <c r="E205" s="481"/>
      <c r="F205" s="160"/>
      <c r="G205" s="160"/>
      <c r="H205" s="160"/>
      <c r="I205" s="160"/>
      <c r="J205" s="160"/>
      <c r="K205" s="160"/>
      <c r="L205" s="160"/>
      <c r="M205" s="159"/>
      <c r="N205" s="158"/>
      <c r="O205" s="2226"/>
      <c r="P205" s="2223"/>
    </row>
    <row r="206" spans="2:23" ht="18" customHeight="1">
      <c r="B206" s="2225"/>
      <c r="C206" s="593"/>
      <c r="D206" s="481"/>
      <c r="E206" s="481"/>
      <c r="F206" s="160"/>
      <c r="G206" s="160"/>
      <c r="H206" s="160"/>
      <c r="I206" s="160"/>
      <c r="J206" s="160"/>
      <c r="K206" s="160"/>
      <c r="L206" s="160"/>
      <c r="M206" s="159"/>
      <c r="N206" s="158"/>
      <c r="O206" s="2226"/>
      <c r="P206" s="2223"/>
    </row>
    <row r="207" spans="2:23" ht="18" customHeight="1">
      <c r="B207" s="2225"/>
      <c r="C207" s="593"/>
      <c r="D207" s="481"/>
      <c r="E207" s="481"/>
      <c r="F207" s="160"/>
      <c r="G207" s="160"/>
      <c r="H207" s="160"/>
      <c r="I207" s="160"/>
      <c r="J207" s="160"/>
      <c r="K207" s="160"/>
      <c r="L207" s="160"/>
      <c r="M207" s="159"/>
      <c r="O207" s="2226"/>
      <c r="P207" s="2223"/>
    </row>
    <row r="208" spans="2:23" ht="18" customHeight="1">
      <c r="B208" s="2225"/>
      <c r="C208" s="593"/>
      <c r="D208" s="481"/>
      <c r="E208" s="481"/>
      <c r="F208" s="160"/>
      <c r="G208" s="160"/>
      <c r="H208" s="160"/>
      <c r="I208" s="160"/>
      <c r="J208" s="160"/>
      <c r="K208" s="160"/>
      <c r="L208" s="160"/>
      <c r="M208" s="159"/>
      <c r="N208" s="158"/>
      <c r="O208" s="2226"/>
      <c r="P208" s="2223"/>
    </row>
    <row r="209" spans="2:16" ht="18" customHeight="1">
      <c r="B209" s="2225"/>
      <c r="C209" s="593"/>
      <c r="D209" s="481"/>
      <c r="E209" s="481"/>
      <c r="F209" s="160"/>
      <c r="G209" s="160"/>
      <c r="H209" s="160"/>
      <c r="I209" s="160"/>
      <c r="J209" s="160"/>
      <c r="K209" s="160"/>
      <c r="L209" s="160"/>
      <c r="M209" s="159"/>
      <c r="N209" s="158"/>
      <c r="O209" s="2226"/>
      <c r="P209" s="2223"/>
    </row>
    <row r="210" spans="2:16" ht="18" customHeight="1">
      <c r="B210" s="2225"/>
      <c r="C210" s="593"/>
      <c r="D210" s="481"/>
      <c r="E210" s="481"/>
      <c r="F210" s="160"/>
      <c r="G210" s="160"/>
      <c r="H210" s="160"/>
      <c r="I210" s="160"/>
      <c r="J210" s="160"/>
      <c r="K210" s="160"/>
      <c r="L210" s="160"/>
      <c r="M210" s="160"/>
      <c r="O210" s="2226"/>
      <c r="P210" s="2223"/>
    </row>
    <row r="211" spans="2:16" ht="18" customHeight="1">
      <c r="B211" s="2225"/>
      <c r="C211" s="593"/>
      <c r="D211" s="481"/>
      <c r="E211" s="481"/>
      <c r="F211" s="160"/>
      <c r="G211" s="160"/>
      <c r="H211" s="160"/>
      <c r="I211" s="160"/>
      <c r="J211" s="160"/>
      <c r="K211" s="160"/>
      <c r="L211" s="160"/>
      <c r="M211" s="159"/>
      <c r="N211" s="158"/>
      <c r="O211" s="2226"/>
      <c r="P211" s="2223"/>
    </row>
    <row r="212" spans="2:16" ht="18" customHeight="1">
      <c r="B212" s="2225"/>
      <c r="C212" s="593"/>
      <c r="D212" s="481"/>
      <c r="E212" s="481"/>
      <c r="F212" s="160"/>
      <c r="G212" s="160"/>
      <c r="H212" s="160"/>
      <c r="I212" s="160"/>
      <c r="J212" s="160"/>
      <c r="K212" s="160"/>
      <c r="L212" s="160"/>
      <c r="M212" s="159"/>
      <c r="N212" s="158"/>
      <c r="O212" s="2226"/>
      <c r="P212" s="2223"/>
    </row>
    <row r="213" spans="2:16" ht="18" customHeight="1">
      <c r="B213" s="2225"/>
      <c r="C213" s="593"/>
      <c r="D213" s="481"/>
      <c r="E213" s="481"/>
      <c r="F213" s="160"/>
      <c r="G213" s="160"/>
      <c r="H213" s="160"/>
      <c r="I213" s="160"/>
      <c r="J213" s="160"/>
      <c r="K213" s="160"/>
      <c r="L213" s="160"/>
      <c r="M213" s="159"/>
      <c r="O213" s="2226"/>
      <c r="P213" s="2223"/>
    </row>
    <row r="214" spans="2:16" ht="18" customHeight="1">
      <c r="B214" s="2225"/>
      <c r="C214" s="593"/>
      <c r="D214" s="481"/>
      <c r="E214" s="481"/>
      <c r="F214" s="160"/>
      <c r="G214" s="160"/>
      <c r="H214" s="160"/>
      <c r="I214" s="160"/>
      <c r="J214" s="160"/>
      <c r="K214" s="160"/>
      <c r="L214" s="160"/>
      <c r="M214" s="159"/>
      <c r="N214" s="158"/>
      <c r="O214" s="2226"/>
      <c r="P214" s="2223"/>
    </row>
    <row r="215" spans="2:16" ht="18" customHeight="1">
      <c r="B215" s="2225"/>
      <c r="C215" s="593"/>
      <c r="D215" s="481"/>
      <c r="E215" s="481"/>
      <c r="F215" s="160"/>
      <c r="G215" s="160"/>
      <c r="H215" s="160"/>
      <c r="I215" s="160"/>
      <c r="J215" s="160"/>
      <c r="K215" s="160"/>
      <c r="L215" s="160"/>
      <c r="M215" s="159"/>
      <c r="N215" s="158"/>
      <c r="O215" s="2226"/>
      <c r="P215" s="2223"/>
    </row>
    <row r="216" spans="2:16" ht="18" customHeight="1">
      <c r="B216" s="2225"/>
      <c r="C216" s="593"/>
      <c r="D216" s="481"/>
      <c r="E216" s="481"/>
      <c r="F216" s="160"/>
      <c r="G216" s="160"/>
      <c r="H216" s="160"/>
      <c r="I216" s="160"/>
      <c r="J216" s="160"/>
      <c r="K216" s="160"/>
      <c r="L216" s="160"/>
      <c r="M216" s="159"/>
      <c r="O216" s="2226"/>
      <c r="P216" s="2223"/>
    </row>
    <row r="217" spans="2:16" ht="18" customHeight="1">
      <c r="B217" s="2225"/>
      <c r="C217" s="593"/>
      <c r="D217" s="481"/>
      <c r="E217" s="481"/>
      <c r="F217" s="160"/>
      <c r="G217" s="160"/>
      <c r="H217" s="160"/>
      <c r="I217" s="160"/>
      <c r="J217" s="160"/>
      <c r="K217" s="160"/>
      <c r="L217" s="160"/>
      <c r="M217" s="159"/>
      <c r="N217" s="158"/>
      <c r="O217" s="2226"/>
      <c r="P217" s="2223"/>
    </row>
    <row r="218" spans="2:16" ht="18" customHeight="1">
      <c r="B218" s="2225"/>
      <c r="C218" s="593"/>
      <c r="D218" s="481"/>
      <c r="E218" s="481"/>
      <c r="F218" s="160"/>
      <c r="G218" s="160"/>
      <c r="H218" s="160"/>
      <c r="I218" s="160"/>
      <c r="J218" s="160"/>
      <c r="K218" s="160"/>
      <c r="L218" s="160"/>
      <c r="M218" s="159"/>
      <c r="N218" s="158"/>
      <c r="O218" s="2226"/>
      <c r="P218" s="2223"/>
    </row>
    <row r="219" spans="2:16" ht="18" customHeight="1">
      <c r="B219" s="2225"/>
      <c r="C219" s="593"/>
      <c r="D219" s="481"/>
      <c r="E219" s="481"/>
      <c r="F219" s="160"/>
      <c r="G219" s="160"/>
      <c r="H219" s="160"/>
      <c r="I219" s="160"/>
      <c r="J219" s="160"/>
      <c r="K219" s="160"/>
      <c r="L219" s="160"/>
      <c r="M219" s="159"/>
      <c r="O219" s="2226"/>
      <c r="P219" s="2223"/>
    </row>
    <row r="220" spans="2:16" ht="18" customHeight="1">
      <c r="B220" s="2225"/>
      <c r="C220" s="593"/>
      <c r="D220" s="481"/>
      <c r="E220" s="481"/>
      <c r="F220" s="160"/>
      <c r="G220" s="160"/>
      <c r="H220" s="160"/>
      <c r="I220" s="160"/>
      <c r="J220" s="160"/>
      <c r="K220" s="160"/>
      <c r="L220" s="160"/>
      <c r="M220" s="159"/>
      <c r="N220" s="158"/>
      <c r="O220" s="2226"/>
      <c r="P220" s="2223"/>
    </row>
    <row r="221" spans="2:16" ht="18" customHeight="1">
      <c r="B221" s="2225"/>
      <c r="C221" s="593"/>
      <c r="D221" s="481"/>
      <c r="E221" s="481"/>
      <c r="F221" s="160"/>
      <c r="G221" s="160"/>
      <c r="H221" s="160"/>
      <c r="I221" s="160"/>
      <c r="J221" s="160"/>
      <c r="K221" s="160"/>
      <c r="L221" s="160"/>
      <c r="M221" s="159"/>
      <c r="N221" s="158"/>
      <c r="O221" s="2226"/>
      <c r="P221" s="2223"/>
    </row>
    <row r="222" spans="2:16" ht="18" customHeight="1">
      <c r="B222" s="2225"/>
      <c r="C222" s="593"/>
      <c r="D222" s="481"/>
      <c r="E222" s="481"/>
      <c r="F222" s="160"/>
      <c r="G222" s="160"/>
      <c r="H222" s="160"/>
      <c r="I222" s="160"/>
      <c r="J222" s="160"/>
      <c r="K222" s="160"/>
      <c r="L222" s="160"/>
      <c r="M222" s="159"/>
      <c r="O222" s="2226"/>
      <c r="P222" s="2223"/>
    </row>
    <row r="223" spans="2:16" ht="18" customHeight="1">
      <c r="B223" s="2225"/>
      <c r="C223" s="593"/>
      <c r="D223" s="481"/>
      <c r="E223" s="481"/>
      <c r="F223" s="160"/>
      <c r="G223" s="160"/>
      <c r="H223" s="160"/>
      <c r="I223" s="160"/>
      <c r="J223" s="160"/>
      <c r="K223" s="160"/>
      <c r="L223" s="160"/>
      <c r="M223" s="159"/>
      <c r="N223" s="158"/>
      <c r="O223" s="2226"/>
      <c r="P223" s="2223"/>
    </row>
    <row r="224" spans="2:16" ht="18" customHeight="1">
      <c r="B224" s="2225"/>
      <c r="C224" s="593"/>
      <c r="D224" s="481"/>
      <c r="E224" s="481"/>
      <c r="F224" s="160"/>
      <c r="G224" s="160"/>
      <c r="H224" s="160"/>
      <c r="I224" s="160"/>
      <c r="J224" s="160"/>
      <c r="K224" s="160"/>
      <c r="L224" s="160"/>
      <c r="M224" s="159"/>
      <c r="N224" s="158"/>
      <c r="O224" s="2226"/>
      <c r="P224" s="2223"/>
    </row>
    <row r="225" spans="2:16" ht="18" customHeight="1">
      <c r="B225" s="2225"/>
      <c r="C225" s="593"/>
      <c r="D225" s="481"/>
      <c r="E225" s="481"/>
      <c r="F225" s="160"/>
      <c r="G225" s="160"/>
      <c r="H225" s="160"/>
      <c r="I225" s="160"/>
      <c r="J225" s="160"/>
      <c r="K225" s="160"/>
      <c r="L225" s="160"/>
      <c r="M225" s="159"/>
      <c r="O225" s="2226"/>
      <c r="P225" s="2223"/>
    </row>
    <row r="226" spans="2:16" ht="18" customHeight="1">
      <c r="B226" s="2225"/>
      <c r="C226" s="593"/>
      <c r="D226" s="481"/>
      <c r="E226" s="481"/>
      <c r="F226" s="160"/>
      <c r="G226" s="160"/>
      <c r="H226" s="160"/>
      <c r="I226" s="160"/>
      <c r="J226" s="160"/>
      <c r="K226" s="160"/>
      <c r="L226" s="160"/>
      <c r="M226" s="159"/>
      <c r="N226" s="158"/>
      <c r="O226" s="2226"/>
      <c r="P226" s="2223"/>
    </row>
    <row r="227" spans="2:16" ht="18" customHeight="1">
      <c r="B227" s="2225"/>
      <c r="C227" s="593"/>
      <c r="D227" s="481"/>
      <c r="E227" s="481"/>
      <c r="F227" s="160"/>
      <c r="G227" s="160"/>
      <c r="H227" s="160"/>
      <c r="I227" s="160"/>
      <c r="J227" s="160"/>
      <c r="K227" s="160"/>
      <c r="L227" s="160"/>
      <c r="M227" s="159"/>
      <c r="N227" s="158"/>
      <c r="O227" s="2226"/>
      <c r="P227" s="2223"/>
    </row>
    <row r="228" spans="2:16" ht="18" customHeight="1">
      <c r="B228" s="2225"/>
      <c r="C228" s="593"/>
      <c r="D228" s="481"/>
      <c r="E228" s="481"/>
      <c r="F228" s="160"/>
      <c r="G228" s="160"/>
      <c r="H228" s="160"/>
      <c r="I228" s="160"/>
      <c r="J228" s="160"/>
      <c r="K228" s="160"/>
      <c r="L228" s="160"/>
      <c r="M228" s="159"/>
      <c r="O228" s="2226"/>
      <c r="P228" s="2223"/>
    </row>
    <row r="229" spans="2:16" ht="18" customHeight="1">
      <c r="B229" s="2225"/>
      <c r="C229" s="593"/>
      <c r="D229" s="481"/>
      <c r="E229" s="481"/>
      <c r="F229" s="160"/>
      <c r="G229" s="160"/>
      <c r="H229" s="160"/>
      <c r="I229" s="160"/>
      <c r="J229" s="160"/>
      <c r="K229" s="160"/>
      <c r="L229" s="160"/>
      <c r="M229" s="159"/>
      <c r="N229" s="158"/>
      <c r="O229" s="2226"/>
      <c r="P229" s="2223"/>
    </row>
    <row r="230" spans="2:16" ht="18" customHeight="1">
      <c r="B230" s="2225"/>
      <c r="C230" s="593"/>
      <c r="D230" s="481"/>
      <c r="E230" s="481"/>
      <c r="F230" s="160"/>
      <c r="G230" s="160"/>
      <c r="H230" s="160"/>
      <c r="I230" s="160"/>
      <c r="J230" s="160"/>
      <c r="K230" s="160"/>
      <c r="L230" s="160"/>
      <c r="M230" s="159"/>
      <c r="N230" s="158"/>
      <c r="O230" s="2226"/>
      <c r="P230" s="2223"/>
    </row>
    <row r="231" spans="2:16" ht="18" customHeight="1">
      <c r="B231" s="2225"/>
      <c r="C231" s="593"/>
      <c r="D231" s="481"/>
      <c r="E231" s="481"/>
      <c r="F231" s="160"/>
      <c r="G231" s="160"/>
      <c r="H231" s="160"/>
      <c r="I231" s="160"/>
      <c r="J231" s="160"/>
      <c r="K231" s="160"/>
      <c r="L231" s="160"/>
      <c r="M231" s="159"/>
      <c r="O231" s="2226"/>
      <c r="P231" s="2223"/>
    </row>
    <row r="232" spans="2:16" ht="18" customHeight="1">
      <c r="B232" s="2225"/>
      <c r="C232" s="593"/>
      <c r="D232" s="481"/>
      <c r="E232" s="481"/>
      <c r="F232" s="160"/>
      <c r="G232" s="160"/>
      <c r="H232" s="160"/>
      <c r="I232" s="160"/>
      <c r="J232" s="160"/>
      <c r="K232" s="160"/>
      <c r="L232" s="160"/>
      <c r="M232" s="159"/>
      <c r="N232" s="158"/>
      <c r="O232" s="2226"/>
      <c r="P232" s="2223"/>
    </row>
    <row r="233" spans="2:16" ht="18" customHeight="1">
      <c r="B233" s="2225"/>
      <c r="C233" s="593"/>
      <c r="D233" s="481"/>
      <c r="E233" s="481"/>
      <c r="F233" s="160"/>
      <c r="G233" s="160"/>
      <c r="H233" s="160"/>
      <c r="I233" s="160"/>
      <c r="J233" s="160"/>
      <c r="K233" s="160"/>
      <c r="L233" s="160"/>
      <c r="M233" s="159"/>
      <c r="N233" s="158"/>
      <c r="O233" s="2226"/>
      <c r="P233" s="2223"/>
    </row>
    <row r="234" spans="2:16" ht="18" customHeight="1">
      <c r="B234" s="2225"/>
      <c r="C234" s="593"/>
      <c r="D234" s="481"/>
      <c r="E234" s="481"/>
      <c r="F234" s="160"/>
      <c r="G234" s="160"/>
      <c r="H234" s="160"/>
      <c r="I234" s="160"/>
      <c r="J234" s="160"/>
      <c r="K234" s="160"/>
      <c r="L234" s="160"/>
      <c r="M234" s="159"/>
      <c r="O234" s="2226"/>
      <c r="P234" s="2223"/>
    </row>
    <row r="235" spans="2:16" ht="18" customHeight="1">
      <c r="B235" s="2225"/>
      <c r="C235" s="593"/>
      <c r="D235" s="481"/>
      <c r="E235" s="481"/>
      <c r="F235" s="160"/>
      <c r="G235" s="160"/>
      <c r="H235" s="160"/>
      <c r="I235" s="160"/>
      <c r="J235" s="160"/>
      <c r="K235" s="160"/>
      <c r="L235" s="160"/>
      <c r="M235" s="159"/>
      <c r="N235" s="158"/>
      <c r="O235" s="2226"/>
      <c r="P235" s="2223"/>
    </row>
    <row r="236" spans="2:16" ht="18" customHeight="1">
      <c r="B236" s="2225"/>
      <c r="C236" s="593"/>
      <c r="D236" s="481"/>
      <c r="E236" s="481"/>
      <c r="F236" s="160"/>
      <c r="G236" s="160"/>
      <c r="H236" s="160"/>
      <c r="I236" s="160"/>
      <c r="J236" s="160"/>
      <c r="K236" s="160"/>
      <c r="L236" s="160"/>
      <c r="M236" s="159"/>
      <c r="N236" s="158"/>
      <c r="O236" s="2226"/>
      <c r="P236" s="2223"/>
    </row>
    <row r="237" spans="2:16" ht="18" customHeight="1">
      <c r="B237" s="2225"/>
      <c r="C237" s="593"/>
      <c r="D237" s="481"/>
      <c r="E237" s="481"/>
      <c r="F237" s="160"/>
      <c r="G237" s="160"/>
      <c r="H237" s="160"/>
      <c r="I237" s="160"/>
      <c r="J237" s="160"/>
      <c r="K237" s="160"/>
      <c r="L237" s="160"/>
      <c r="M237" s="159"/>
      <c r="O237" s="2226"/>
      <c r="P237" s="2223"/>
    </row>
    <row r="238" spans="2:16" ht="18" customHeight="1">
      <c r="B238" s="2225"/>
      <c r="C238" s="593"/>
      <c r="D238" s="481"/>
      <c r="E238" s="481"/>
      <c r="F238" s="160"/>
      <c r="G238" s="160"/>
      <c r="H238" s="160"/>
      <c r="I238" s="160"/>
      <c r="J238" s="160"/>
      <c r="K238" s="160"/>
      <c r="L238" s="160"/>
      <c r="M238" s="159"/>
      <c r="N238" s="158"/>
      <c r="O238" s="2226"/>
      <c r="P238" s="2223"/>
    </row>
    <row r="239" spans="2:16" ht="18" customHeight="1">
      <c r="B239" s="2225"/>
      <c r="C239" s="593"/>
      <c r="D239" s="481"/>
      <c r="E239" s="481"/>
      <c r="F239" s="160"/>
      <c r="G239" s="160"/>
      <c r="H239" s="160"/>
      <c r="I239" s="160"/>
      <c r="J239" s="160"/>
      <c r="K239" s="160"/>
      <c r="L239" s="160"/>
      <c r="M239" s="159"/>
      <c r="N239" s="158"/>
      <c r="O239" s="2226"/>
      <c r="P239" s="2223"/>
    </row>
    <row r="240" spans="2:16" ht="18" customHeight="1">
      <c r="B240" s="2225"/>
      <c r="C240" s="593"/>
      <c r="D240" s="481"/>
      <c r="E240" s="481"/>
      <c r="F240" s="160"/>
      <c r="G240" s="160"/>
      <c r="H240" s="160"/>
      <c r="I240" s="160"/>
      <c r="J240" s="160"/>
      <c r="K240" s="160"/>
      <c r="L240" s="160"/>
      <c r="M240" s="159"/>
      <c r="O240" s="2226"/>
      <c r="P240" s="2223"/>
    </row>
    <row r="241" spans="2:16" ht="18" customHeight="1">
      <c r="B241" s="2225"/>
      <c r="C241" s="593"/>
      <c r="D241" s="481"/>
      <c r="E241" s="481"/>
      <c r="F241" s="160"/>
      <c r="G241" s="160"/>
      <c r="H241" s="160"/>
      <c r="I241" s="160"/>
      <c r="J241" s="160"/>
      <c r="K241" s="160"/>
      <c r="L241" s="160"/>
      <c r="M241" s="159"/>
      <c r="N241" s="158"/>
      <c r="O241" s="2226"/>
      <c r="P241" s="2223"/>
    </row>
  </sheetData>
  <sheetProtection selectLockedCells="1"/>
  <mergeCells count="60">
    <mergeCell ref="G2:M2"/>
    <mergeCell ref="B236:B238"/>
    <mergeCell ref="O236:O238"/>
    <mergeCell ref="P236:P238"/>
    <mergeCell ref="B239:B241"/>
    <mergeCell ref="O239:O241"/>
    <mergeCell ref="P239:P241"/>
    <mergeCell ref="B230:B232"/>
    <mergeCell ref="O230:O232"/>
    <mergeCell ref="P230:P232"/>
    <mergeCell ref="B233:B235"/>
    <mergeCell ref="O233:O235"/>
    <mergeCell ref="P233:P235"/>
    <mergeCell ref="B224:B226"/>
    <mergeCell ref="O224:O226"/>
    <mergeCell ref="P224:P226"/>
    <mergeCell ref="B227:B229"/>
    <mergeCell ref="O227:O229"/>
    <mergeCell ref="P227:P229"/>
    <mergeCell ref="B218:B220"/>
    <mergeCell ref="O218:O220"/>
    <mergeCell ref="P218:P220"/>
    <mergeCell ref="B221:B223"/>
    <mergeCell ref="O221:O223"/>
    <mergeCell ref="P221:P223"/>
    <mergeCell ref="B212:B214"/>
    <mergeCell ref="O212:O214"/>
    <mergeCell ref="P212:P214"/>
    <mergeCell ref="B215:B217"/>
    <mergeCell ref="O215:O217"/>
    <mergeCell ref="P215:P217"/>
    <mergeCell ref="B206:B208"/>
    <mergeCell ref="O206:O208"/>
    <mergeCell ref="P206:P208"/>
    <mergeCell ref="B209:B211"/>
    <mergeCell ref="O209:O211"/>
    <mergeCell ref="P209:P211"/>
    <mergeCell ref="B202:C202"/>
    <mergeCell ref="B203:C203"/>
    <mergeCell ref="O203:O205"/>
    <mergeCell ref="P203:P205"/>
    <mergeCell ref="B204:C204"/>
    <mergeCell ref="Q6:R6"/>
    <mergeCell ref="B7:B8"/>
    <mergeCell ref="C7:C8"/>
    <mergeCell ref="D7:D8"/>
    <mergeCell ref="E7:E8"/>
    <mergeCell ref="F7:F8"/>
    <mergeCell ref="M7:M8"/>
    <mergeCell ref="N7:N8"/>
    <mergeCell ref="O7:O8"/>
    <mergeCell ref="Q7:Q8"/>
    <mergeCell ref="R7:R8"/>
    <mergeCell ref="G3:O3"/>
    <mergeCell ref="B5:P5"/>
    <mergeCell ref="B6:C6"/>
    <mergeCell ref="D6:F6"/>
    <mergeCell ref="G6:L8"/>
    <mergeCell ref="M6:O6"/>
    <mergeCell ref="P6:P8"/>
  </mergeCells>
  <phoneticPr fontId="5"/>
  <dataValidations count="3">
    <dataValidation type="list" allowBlank="1" showInputMessage="1" showErrorMessage="1" sqref="Q9:R199" xr:uid="{FA4F16C0-2262-4C4C-9E43-04B84A82E0F8}">
      <formula1>B.○か空白</formula1>
    </dataValidation>
    <dataValidation imeMode="disabled" allowBlank="1" showInputMessage="1" showErrorMessage="1" sqref="D203:E204 F9:F199" xr:uid="{9EE4257A-7059-4FE6-825E-4572C4481BD4}"/>
    <dataValidation imeMode="off" allowBlank="1" showInputMessage="1" showErrorMessage="1" sqref="F200:F201 D201:E204 G200:L202 B200:B202 C200:C201" xr:uid="{240E8C29-BCAC-48B7-81E3-65EBA1960A2E}"/>
  </dataValidations>
  <printOptions horizontalCentered="1"/>
  <pageMargins left="0.59055118110236227" right="0.31496062992125984" top="0.74803149606299213" bottom="0.74803149606299213" header="0.31496062992125984" footer="0.31496062992125984"/>
  <pageSetup paperSize="9" scale="70" fitToHeight="0" orientation="portrait" r:id="rId1"/>
  <drawing r:id="rId2"/>
  <extLst>
    <ext xmlns:x14="http://schemas.microsoft.com/office/spreadsheetml/2009/9/main" uri="{CCE6A557-97BC-4b89-ADB6-D9C93CAAB3DF}">
      <x14:dataValidations xmlns:xm="http://schemas.microsoft.com/office/excel/2006/main" count="2">
        <x14:dataValidation type="list" imeMode="disabled" allowBlank="1" showInputMessage="1" showErrorMessage="1" xr:uid="{B9A883A5-1B9E-4426-B857-FDE7ADF4BB25}">
          <x14:formula1>
            <xm:f>【選択肢】!$Q$105:$Q$245</xm:f>
          </x14:formula1>
          <xm:sqref>G9:L199</xm:sqref>
        </x14:dataValidation>
        <x14:dataValidation type="list" errorStyle="warning" imeMode="off" allowBlank="1" showInputMessage="1" showErrorMessage="1" xr:uid="{0FB44D9B-7AC5-4B28-B123-3FDF5F65AB67}">
          <x14:formula1>
            <xm:f>【選択肢】!$H$18:$H$41</xm:f>
          </x14:formula1>
          <xm:sqref>C9:C199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55046-1645-4CDC-931A-A041BAD6C9FC}">
  <sheetPr codeName="Sheet17">
    <tabColor rgb="FFFF0000"/>
    <pageSetUpPr fitToPage="1"/>
  </sheetPr>
  <dimension ref="A1:N228"/>
  <sheetViews>
    <sheetView showGridLines="0" showZeros="0" view="pageBreakPreview" topLeftCell="A5" zoomScale="80" zoomScaleNormal="100" zoomScaleSheetLayoutView="80" workbookViewId="0"/>
  </sheetViews>
  <sheetFormatPr defaultColWidth="9" defaultRowHeight="16.5"/>
  <cols>
    <col min="1" max="1" width="1.125" style="227" customWidth="1"/>
    <col min="2" max="2" width="6.5" style="227" customWidth="1"/>
    <col min="3" max="3" width="11.375" style="228" customWidth="1"/>
    <col min="4" max="4" width="28.125" style="227" customWidth="1"/>
    <col min="5" max="5" width="18.875" style="227" customWidth="1"/>
    <col min="6" max="7" width="12.875" style="227" customWidth="1"/>
    <col min="8" max="8" width="14.875" style="227" customWidth="1"/>
    <col min="9" max="9" width="6.875" style="227" customWidth="1"/>
    <col min="10" max="10" width="9.875" style="227" customWidth="1"/>
    <col min="11" max="11" width="11.125" style="227" customWidth="1"/>
    <col min="12" max="12" width="8.125" style="227" customWidth="1"/>
    <col min="13" max="13" width="1.125" style="227" customWidth="1"/>
    <col min="14" max="14" width="9" style="227"/>
    <col min="15" max="18" width="16.125" style="227" customWidth="1"/>
    <col min="19" max="16384" width="9" style="227"/>
  </cols>
  <sheetData>
    <row r="1" spans="2:12" ht="19.5">
      <c r="B1" s="234" t="s">
        <v>877</v>
      </c>
      <c r="C1" s="694"/>
      <c r="D1" s="695"/>
      <c r="E1" s="695"/>
      <c r="F1" s="695"/>
      <c r="G1" s="695"/>
      <c r="H1" s="695"/>
      <c r="I1" s="695"/>
      <c r="J1" s="695"/>
      <c r="K1" s="695"/>
      <c r="L1" s="696" t="s">
        <v>4640</v>
      </c>
    </row>
    <row r="2" spans="2:12" ht="19.5">
      <c r="B2" s="697" t="s">
        <v>4639</v>
      </c>
      <c r="C2" s="698"/>
      <c r="D2" s="699"/>
      <c r="E2" s="2272" t="s">
        <v>6897</v>
      </c>
      <c r="F2" s="2272"/>
      <c r="G2" s="2272"/>
      <c r="H2" s="176"/>
      <c r="I2" s="700"/>
      <c r="J2" s="176" t="s">
        <v>4881</v>
      </c>
      <c r="K2" s="176"/>
      <c r="L2" s="696"/>
    </row>
    <row r="3" spans="2:12" s="233" customFormat="1" ht="27.6" customHeight="1">
      <c r="B3" s="176"/>
      <c r="C3" s="176"/>
      <c r="D3" s="1256" t="s">
        <v>6926</v>
      </c>
      <c r="E3" s="701" t="s">
        <v>4880</v>
      </c>
      <c r="F3" s="701"/>
      <c r="G3" s="701"/>
      <c r="H3" s="176"/>
      <c r="I3" s="700"/>
      <c r="J3" s="2260" t="str">
        <f>'はじめに（PC）'!D4&amp;""</f>
        <v>○○・・・・・・活動組織</v>
      </c>
      <c r="K3" s="2260"/>
      <c r="L3" s="2260"/>
    </row>
    <row r="4" spans="2:12" s="233" customFormat="1" ht="27.6" customHeight="1">
      <c r="B4" s="2261" t="s">
        <v>876</v>
      </c>
      <c r="C4" s="2261"/>
      <c r="D4" s="2261"/>
      <c r="E4" s="2261"/>
      <c r="F4" s="2261"/>
      <c r="G4" s="2261"/>
      <c r="H4" s="2261"/>
      <c r="I4" s="2261"/>
      <c r="J4" s="2261"/>
      <c r="K4" s="2261"/>
      <c r="L4" s="2261"/>
    </row>
    <row r="5" spans="2:12" s="233" customFormat="1" ht="27" customHeight="1">
      <c r="B5" s="2262" t="s">
        <v>875</v>
      </c>
      <c r="C5" s="2262"/>
      <c r="D5" s="2262"/>
      <c r="E5" s="2262"/>
      <c r="F5" s="2262"/>
      <c r="G5" s="2262"/>
      <c r="H5" s="2262"/>
      <c r="I5" s="2262"/>
      <c r="J5" s="2262"/>
      <c r="K5" s="2262"/>
      <c r="L5" s="2262"/>
    </row>
    <row r="6" spans="2:12" s="233" customFormat="1" ht="32.450000000000003" customHeight="1">
      <c r="B6" s="2262" t="s">
        <v>4971</v>
      </c>
      <c r="C6" s="2262"/>
      <c r="D6" s="2262"/>
      <c r="E6" s="2262"/>
      <c r="F6" s="2262"/>
      <c r="G6" s="2262"/>
      <c r="H6" s="2262"/>
      <c r="I6" s="2262"/>
      <c r="J6" s="2262"/>
      <c r="K6" s="2262"/>
      <c r="L6" s="2262"/>
    </row>
    <row r="7" spans="2:12" s="233" customFormat="1" ht="28.5" customHeight="1">
      <c r="B7" s="2262" t="s">
        <v>874</v>
      </c>
      <c r="C7" s="2262"/>
      <c r="D7" s="2262"/>
      <c r="E7" s="2262"/>
      <c r="F7" s="2262"/>
      <c r="G7" s="2262"/>
      <c r="H7" s="2262"/>
      <c r="I7" s="2262"/>
      <c r="J7" s="2262"/>
      <c r="K7" s="2262"/>
      <c r="L7" s="2262"/>
    </row>
    <row r="8" spans="2:12" s="233" customFormat="1" ht="36" customHeight="1">
      <c r="B8" s="2273" t="s">
        <v>873</v>
      </c>
      <c r="C8" s="2256" t="s">
        <v>872</v>
      </c>
      <c r="D8" s="2234" t="s">
        <v>871</v>
      </c>
      <c r="E8" s="2250" t="s">
        <v>207</v>
      </c>
      <c r="F8" s="2254" t="s">
        <v>870</v>
      </c>
      <c r="G8" s="2256" t="s">
        <v>869</v>
      </c>
      <c r="H8" s="1223" t="s">
        <v>868</v>
      </c>
      <c r="I8" s="2252" t="s">
        <v>4972</v>
      </c>
      <c r="J8" s="2244" t="s">
        <v>867</v>
      </c>
      <c r="K8" s="2244" t="s">
        <v>866</v>
      </c>
      <c r="L8" s="2244" t="s">
        <v>865</v>
      </c>
    </row>
    <row r="9" spans="2:12" ht="10.5" customHeight="1">
      <c r="B9" s="2274"/>
      <c r="C9" s="2257"/>
      <c r="D9" s="2235"/>
      <c r="E9" s="2251"/>
      <c r="F9" s="2255"/>
      <c r="G9" s="2257"/>
      <c r="H9" s="1224">
        <v>0</v>
      </c>
      <c r="I9" s="2253"/>
      <c r="J9" s="2245"/>
      <c r="K9" s="2245"/>
      <c r="L9" s="2245"/>
    </row>
    <row r="10" spans="2:12" ht="19.5" customHeight="1">
      <c r="B10" s="1121">
        <v>45748</v>
      </c>
      <c r="C10" s="1122" t="s">
        <v>245</v>
      </c>
      <c r="D10" s="1312" t="s">
        <v>6893</v>
      </c>
      <c r="E10" s="1164">
        <v>1</v>
      </c>
      <c r="F10" s="1123"/>
      <c r="G10" s="1124"/>
      <c r="H10" s="1257" t="str">
        <f t="shared" ref="H10:H41" ca="1" si="0">IF(AND(F10="",G10=""),"",OFFSET(H10,-1,0)+F10-G10)</f>
        <v/>
      </c>
      <c r="I10" s="1125"/>
      <c r="J10" s="1126"/>
      <c r="K10" s="1258"/>
      <c r="L10" s="1127"/>
    </row>
    <row r="11" spans="2:12" ht="18.75" customHeight="1">
      <c r="B11" s="1121">
        <v>45748</v>
      </c>
      <c r="C11" s="1122" t="s">
        <v>245</v>
      </c>
      <c r="D11" s="1312" t="s">
        <v>6896</v>
      </c>
      <c r="E11" s="1164">
        <v>2</v>
      </c>
      <c r="F11" s="1123"/>
      <c r="G11" s="1124"/>
      <c r="H11" s="1257" t="str">
        <f t="shared" ca="1" si="0"/>
        <v/>
      </c>
      <c r="I11" s="1125"/>
      <c r="J11" s="1126"/>
      <c r="K11" s="1258"/>
      <c r="L11" s="1127"/>
    </row>
    <row r="12" spans="2:12" ht="18.75" customHeight="1">
      <c r="B12" s="1121"/>
      <c r="C12" s="1122"/>
      <c r="D12" s="1312"/>
      <c r="E12" s="1164"/>
      <c r="F12" s="1123"/>
      <c r="G12" s="1124"/>
      <c r="H12" s="1257" t="str">
        <f t="shared" ca="1" si="0"/>
        <v/>
      </c>
      <c r="I12" s="1125"/>
      <c r="J12" s="1126"/>
      <c r="K12" s="1258"/>
      <c r="L12" s="1127"/>
    </row>
    <row r="13" spans="2:12" ht="18.75" customHeight="1">
      <c r="B13" s="1121"/>
      <c r="C13" s="1122"/>
      <c r="D13" s="1312"/>
      <c r="E13" s="1164"/>
      <c r="F13" s="1123"/>
      <c r="G13" s="1124"/>
      <c r="H13" s="1257" t="str">
        <f t="shared" ca="1" si="0"/>
        <v/>
      </c>
      <c r="I13" s="1125"/>
      <c r="J13" s="1126"/>
      <c r="K13" s="1258"/>
      <c r="L13" s="1127"/>
    </row>
    <row r="14" spans="2:12" ht="18.75" customHeight="1">
      <c r="B14" s="1121"/>
      <c r="C14" s="1122"/>
      <c r="D14" s="1312"/>
      <c r="E14" s="1164"/>
      <c r="F14" s="1123"/>
      <c r="G14" s="1124"/>
      <c r="H14" s="1257" t="str">
        <f t="shared" ca="1" si="0"/>
        <v/>
      </c>
      <c r="I14" s="1125"/>
      <c r="J14" s="1126"/>
      <c r="K14" s="1258"/>
      <c r="L14" s="1127"/>
    </row>
    <row r="15" spans="2:12" ht="18.600000000000001" customHeight="1">
      <c r="B15" s="1121"/>
      <c r="C15" s="1122"/>
      <c r="D15" s="1312"/>
      <c r="E15" s="1164"/>
      <c r="F15" s="1123"/>
      <c r="G15" s="1124"/>
      <c r="H15" s="1257" t="str">
        <f t="shared" ca="1" si="0"/>
        <v/>
      </c>
      <c r="I15" s="1125"/>
      <c r="J15" s="1126"/>
      <c r="K15" s="1258"/>
      <c r="L15" s="1127"/>
    </row>
    <row r="16" spans="2:12" ht="18.75" customHeight="1">
      <c r="B16" s="1121"/>
      <c r="C16" s="1122"/>
      <c r="D16" s="1312"/>
      <c r="E16" s="1164"/>
      <c r="F16" s="1123"/>
      <c r="G16" s="1124"/>
      <c r="H16" s="1257" t="str">
        <f t="shared" ca="1" si="0"/>
        <v/>
      </c>
      <c r="I16" s="1125"/>
      <c r="J16" s="1126"/>
      <c r="K16" s="1258"/>
      <c r="L16" s="1127"/>
    </row>
    <row r="17" spans="2:12" ht="18.75" customHeight="1">
      <c r="B17" s="1121"/>
      <c r="C17" s="1122"/>
      <c r="D17" s="1312"/>
      <c r="E17" s="1164"/>
      <c r="F17" s="1123"/>
      <c r="G17" s="1124"/>
      <c r="H17" s="1257" t="str">
        <f t="shared" ca="1" si="0"/>
        <v/>
      </c>
      <c r="I17" s="1125"/>
      <c r="J17" s="1126"/>
      <c r="K17" s="1258"/>
      <c r="L17" s="1127"/>
    </row>
    <row r="18" spans="2:12" ht="18.75" customHeight="1">
      <c r="B18" s="1121"/>
      <c r="C18" s="1122"/>
      <c r="D18" s="1312"/>
      <c r="E18" s="1164"/>
      <c r="F18" s="1123"/>
      <c r="G18" s="1124"/>
      <c r="H18" s="1257" t="str">
        <f t="shared" ca="1" si="0"/>
        <v/>
      </c>
      <c r="I18" s="1125"/>
      <c r="J18" s="1126"/>
      <c r="K18" s="1258"/>
      <c r="L18" s="1127"/>
    </row>
    <row r="19" spans="2:12" ht="18.75" customHeight="1">
      <c r="B19" s="1121"/>
      <c r="C19" s="1122"/>
      <c r="D19" s="1312"/>
      <c r="E19" s="1164"/>
      <c r="F19" s="1123"/>
      <c r="G19" s="1124"/>
      <c r="H19" s="1257" t="str">
        <f t="shared" ca="1" si="0"/>
        <v/>
      </c>
      <c r="I19" s="1125"/>
      <c r="J19" s="1126"/>
      <c r="K19" s="1258"/>
      <c r="L19" s="1127"/>
    </row>
    <row r="20" spans="2:12" ht="18.75" customHeight="1">
      <c r="B20" s="1121"/>
      <c r="C20" s="1122"/>
      <c r="D20" s="1312"/>
      <c r="E20" s="1164"/>
      <c r="F20" s="1123"/>
      <c r="G20" s="1124"/>
      <c r="H20" s="1257" t="str">
        <f t="shared" ca="1" si="0"/>
        <v/>
      </c>
      <c r="I20" s="1125"/>
      <c r="J20" s="1126"/>
      <c r="K20" s="1258"/>
      <c r="L20" s="1127"/>
    </row>
    <row r="21" spans="2:12" ht="18.75" customHeight="1">
      <c r="B21" s="1121"/>
      <c r="C21" s="1122"/>
      <c r="D21" s="1312"/>
      <c r="E21" s="1164"/>
      <c r="F21" s="1123"/>
      <c r="G21" s="1124"/>
      <c r="H21" s="1257" t="str">
        <f t="shared" ca="1" si="0"/>
        <v/>
      </c>
      <c r="I21" s="1125"/>
      <c r="J21" s="1126"/>
      <c r="K21" s="1258"/>
      <c r="L21" s="1127"/>
    </row>
    <row r="22" spans="2:12" ht="18.75" customHeight="1">
      <c r="B22" s="1121"/>
      <c r="C22" s="1122"/>
      <c r="D22" s="1312"/>
      <c r="E22" s="1164"/>
      <c r="F22" s="1123"/>
      <c r="G22" s="1124"/>
      <c r="H22" s="1257" t="str">
        <f t="shared" ca="1" si="0"/>
        <v/>
      </c>
      <c r="I22" s="1125"/>
      <c r="J22" s="1126"/>
      <c r="K22" s="1258"/>
      <c r="L22" s="1127"/>
    </row>
    <row r="23" spans="2:12" ht="18.75" customHeight="1">
      <c r="B23" s="1121"/>
      <c r="C23" s="1122"/>
      <c r="D23" s="1312"/>
      <c r="E23" s="1164"/>
      <c r="F23" s="1123"/>
      <c r="G23" s="1124"/>
      <c r="H23" s="1257" t="str">
        <f t="shared" ca="1" si="0"/>
        <v/>
      </c>
      <c r="I23" s="1125"/>
      <c r="J23" s="1126"/>
      <c r="K23" s="1258"/>
      <c r="L23" s="1127"/>
    </row>
    <row r="24" spans="2:12" ht="18.75" customHeight="1">
      <c r="B24" s="1121"/>
      <c r="C24" s="1122"/>
      <c r="D24" s="1312"/>
      <c r="E24" s="1164"/>
      <c r="F24" s="1123"/>
      <c r="G24" s="1124"/>
      <c r="H24" s="1257" t="str">
        <f t="shared" ca="1" si="0"/>
        <v/>
      </c>
      <c r="I24" s="1125"/>
      <c r="J24" s="1126"/>
      <c r="K24" s="1258"/>
      <c r="L24" s="1127"/>
    </row>
    <row r="25" spans="2:12" ht="18.75" customHeight="1">
      <c r="B25" s="1121"/>
      <c r="C25" s="1122"/>
      <c r="D25" s="1312"/>
      <c r="E25" s="1164"/>
      <c r="F25" s="1123"/>
      <c r="G25" s="1124"/>
      <c r="H25" s="1257" t="str">
        <f t="shared" ca="1" si="0"/>
        <v/>
      </c>
      <c r="I25" s="1125"/>
      <c r="J25" s="1126"/>
      <c r="K25" s="1258"/>
      <c r="L25" s="1127"/>
    </row>
    <row r="26" spans="2:12" ht="18.75" customHeight="1">
      <c r="B26" s="1121"/>
      <c r="C26" s="1122"/>
      <c r="D26" s="1312"/>
      <c r="E26" s="1164"/>
      <c r="F26" s="1123"/>
      <c r="G26" s="1124"/>
      <c r="H26" s="1257" t="str">
        <f t="shared" ca="1" si="0"/>
        <v/>
      </c>
      <c r="I26" s="1125"/>
      <c r="J26" s="1126"/>
      <c r="K26" s="1258"/>
      <c r="L26" s="1127"/>
    </row>
    <row r="27" spans="2:12" ht="18.75" customHeight="1">
      <c r="B27" s="1121"/>
      <c r="C27" s="1122"/>
      <c r="D27" s="1312"/>
      <c r="E27" s="1164"/>
      <c r="F27" s="1123"/>
      <c r="G27" s="1124"/>
      <c r="H27" s="1257" t="str">
        <f t="shared" ca="1" si="0"/>
        <v/>
      </c>
      <c r="I27" s="1125"/>
      <c r="J27" s="1126"/>
      <c r="K27" s="1258"/>
      <c r="L27" s="1127"/>
    </row>
    <row r="28" spans="2:12" ht="18.75" customHeight="1">
      <c r="B28" s="1121"/>
      <c r="C28" s="1122"/>
      <c r="D28" s="1312"/>
      <c r="E28" s="1164"/>
      <c r="F28" s="1123"/>
      <c r="G28" s="1124"/>
      <c r="H28" s="1257" t="str">
        <f t="shared" ca="1" si="0"/>
        <v/>
      </c>
      <c r="I28" s="1125"/>
      <c r="J28" s="1126"/>
      <c r="K28" s="1258"/>
      <c r="L28" s="1127"/>
    </row>
    <row r="29" spans="2:12" ht="18.75" customHeight="1">
      <c r="B29" s="1121"/>
      <c r="C29" s="1122"/>
      <c r="D29" s="1312"/>
      <c r="E29" s="1164"/>
      <c r="F29" s="1123"/>
      <c r="G29" s="1124"/>
      <c r="H29" s="1257" t="str">
        <f t="shared" ca="1" si="0"/>
        <v/>
      </c>
      <c r="I29" s="1125"/>
      <c r="J29" s="1126"/>
      <c r="K29" s="1258"/>
      <c r="L29" s="1127"/>
    </row>
    <row r="30" spans="2:12" ht="18.75" customHeight="1">
      <c r="B30" s="1121"/>
      <c r="C30" s="1122"/>
      <c r="D30" s="1312"/>
      <c r="E30" s="1164"/>
      <c r="F30" s="1123"/>
      <c r="G30" s="1124"/>
      <c r="H30" s="1257" t="str">
        <f t="shared" ca="1" si="0"/>
        <v/>
      </c>
      <c r="I30" s="1125"/>
      <c r="J30" s="1126"/>
      <c r="K30" s="1258"/>
      <c r="L30" s="1127"/>
    </row>
    <row r="31" spans="2:12" ht="18.75" customHeight="1">
      <c r="B31" s="1121"/>
      <c r="C31" s="1122"/>
      <c r="D31" s="1312"/>
      <c r="E31" s="1164"/>
      <c r="F31" s="1123"/>
      <c r="G31" s="1124"/>
      <c r="H31" s="1257" t="str">
        <f t="shared" ca="1" si="0"/>
        <v/>
      </c>
      <c r="I31" s="1125"/>
      <c r="J31" s="1126"/>
      <c r="K31" s="1258"/>
      <c r="L31" s="1127"/>
    </row>
    <row r="32" spans="2:12" ht="18.75" customHeight="1">
      <c r="B32" s="1121"/>
      <c r="C32" s="1122"/>
      <c r="D32" s="1312"/>
      <c r="E32" s="1164"/>
      <c r="F32" s="1123"/>
      <c r="G32" s="1124"/>
      <c r="H32" s="1257" t="str">
        <f t="shared" ca="1" si="0"/>
        <v/>
      </c>
      <c r="I32" s="1125"/>
      <c r="J32" s="1126"/>
      <c r="K32" s="1258"/>
      <c r="L32" s="1127"/>
    </row>
    <row r="33" spans="2:12" ht="18.75" customHeight="1">
      <c r="B33" s="1121"/>
      <c r="C33" s="1122"/>
      <c r="D33" s="1312"/>
      <c r="E33" s="1164"/>
      <c r="F33" s="1123"/>
      <c r="G33" s="1124"/>
      <c r="H33" s="1257" t="str">
        <f t="shared" ca="1" si="0"/>
        <v/>
      </c>
      <c r="I33" s="1125"/>
      <c r="J33" s="1126"/>
      <c r="K33" s="1258"/>
      <c r="L33" s="1127"/>
    </row>
    <row r="34" spans="2:12" ht="18.75" customHeight="1">
      <c r="B34" s="1121"/>
      <c r="C34" s="1122"/>
      <c r="D34" s="1312"/>
      <c r="E34" s="1164"/>
      <c r="F34" s="1123"/>
      <c r="G34" s="1124"/>
      <c r="H34" s="1257" t="str">
        <f t="shared" ca="1" si="0"/>
        <v/>
      </c>
      <c r="I34" s="1125"/>
      <c r="J34" s="1126"/>
      <c r="K34" s="1258"/>
      <c r="L34" s="1127"/>
    </row>
    <row r="35" spans="2:12" ht="18.75" customHeight="1">
      <c r="B35" s="1121"/>
      <c r="C35" s="1122"/>
      <c r="D35" s="1312"/>
      <c r="E35" s="1164"/>
      <c r="F35" s="1123"/>
      <c r="G35" s="1124"/>
      <c r="H35" s="1257" t="str">
        <f t="shared" ca="1" si="0"/>
        <v/>
      </c>
      <c r="I35" s="1125"/>
      <c r="J35" s="1126"/>
      <c r="K35" s="1258"/>
      <c r="L35" s="1127"/>
    </row>
    <row r="36" spans="2:12" ht="18.75" customHeight="1">
      <c r="B36" s="1121"/>
      <c r="C36" s="1122"/>
      <c r="D36" s="1312"/>
      <c r="E36" s="1164"/>
      <c r="F36" s="1123"/>
      <c r="G36" s="1124"/>
      <c r="H36" s="1257" t="str">
        <f t="shared" ca="1" si="0"/>
        <v/>
      </c>
      <c r="I36" s="1125"/>
      <c r="J36" s="1126"/>
      <c r="K36" s="1258"/>
      <c r="L36" s="1127"/>
    </row>
    <row r="37" spans="2:12" ht="18.75" customHeight="1">
      <c r="B37" s="1121"/>
      <c r="C37" s="1122"/>
      <c r="D37" s="1312"/>
      <c r="E37" s="1164"/>
      <c r="F37" s="1123"/>
      <c r="G37" s="1124"/>
      <c r="H37" s="1257" t="str">
        <f t="shared" ca="1" si="0"/>
        <v/>
      </c>
      <c r="I37" s="1125"/>
      <c r="J37" s="1126"/>
      <c r="K37" s="1258"/>
      <c r="L37" s="1127"/>
    </row>
    <row r="38" spans="2:12" ht="18.75" customHeight="1">
      <c r="B38" s="1121"/>
      <c r="C38" s="1122"/>
      <c r="D38" s="1312"/>
      <c r="E38" s="1164"/>
      <c r="F38" s="1123"/>
      <c r="G38" s="1124"/>
      <c r="H38" s="1257" t="str">
        <f t="shared" ca="1" si="0"/>
        <v/>
      </c>
      <c r="I38" s="1125"/>
      <c r="J38" s="1126"/>
      <c r="K38" s="1258"/>
      <c r="L38" s="1127"/>
    </row>
    <row r="39" spans="2:12" ht="18.75" customHeight="1">
      <c r="B39" s="1121"/>
      <c r="C39" s="1122"/>
      <c r="D39" s="1312"/>
      <c r="E39" s="1164"/>
      <c r="F39" s="1123"/>
      <c r="G39" s="1124"/>
      <c r="H39" s="1257" t="str">
        <f t="shared" ca="1" si="0"/>
        <v/>
      </c>
      <c r="I39" s="1125"/>
      <c r="J39" s="1126"/>
      <c r="K39" s="1258"/>
      <c r="L39" s="1127"/>
    </row>
    <row r="40" spans="2:12" ht="18.75" customHeight="1">
      <c r="B40" s="1121"/>
      <c r="C40" s="1122"/>
      <c r="D40" s="1312"/>
      <c r="E40" s="1164"/>
      <c r="F40" s="1123"/>
      <c r="G40" s="1124"/>
      <c r="H40" s="1257" t="str">
        <f t="shared" ca="1" si="0"/>
        <v/>
      </c>
      <c r="I40" s="1125"/>
      <c r="J40" s="1126"/>
      <c r="K40" s="1258"/>
      <c r="L40" s="1127"/>
    </row>
    <row r="41" spans="2:12" ht="18.75" customHeight="1">
      <c r="B41" s="1121"/>
      <c r="C41" s="1122"/>
      <c r="D41" s="1312"/>
      <c r="E41" s="1164"/>
      <c r="F41" s="1123"/>
      <c r="G41" s="1124"/>
      <c r="H41" s="1257" t="str">
        <f t="shared" ca="1" si="0"/>
        <v/>
      </c>
      <c r="I41" s="1125"/>
      <c r="J41" s="1126"/>
      <c r="K41" s="1258"/>
      <c r="L41" s="1127"/>
    </row>
    <row r="42" spans="2:12" ht="18.75" customHeight="1">
      <c r="B42" s="1121"/>
      <c r="C42" s="1122"/>
      <c r="D42" s="1312"/>
      <c r="E42" s="1164"/>
      <c r="F42" s="1123"/>
      <c r="G42" s="1124"/>
      <c r="H42" s="1257" t="str">
        <f t="shared" ref="H42:H73" ca="1" si="1">IF(AND(F42="",G42=""),"",OFFSET(H42,-1,0)+F42-G42)</f>
        <v/>
      </c>
      <c r="I42" s="1125"/>
      <c r="J42" s="1126"/>
      <c r="K42" s="1258"/>
      <c r="L42" s="1127"/>
    </row>
    <row r="43" spans="2:12" ht="18.75" customHeight="1">
      <c r="B43" s="1121"/>
      <c r="C43" s="1122"/>
      <c r="D43" s="1312"/>
      <c r="E43" s="1164"/>
      <c r="F43" s="1123"/>
      <c r="G43" s="1124"/>
      <c r="H43" s="1257" t="str">
        <f t="shared" ca="1" si="1"/>
        <v/>
      </c>
      <c r="I43" s="1125"/>
      <c r="J43" s="1126"/>
      <c r="K43" s="1258"/>
      <c r="L43" s="1127"/>
    </row>
    <row r="44" spans="2:12" ht="18.75" customHeight="1">
      <c r="B44" s="1121"/>
      <c r="C44" s="1122"/>
      <c r="D44" s="1312"/>
      <c r="E44" s="1164"/>
      <c r="F44" s="1123"/>
      <c r="G44" s="1124"/>
      <c r="H44" s="1257" t="str">
        <f t="shared" ca="1" si="1"/>
        <v/>
      </c>
      <c r="I44" s="1125"/>
      <c r="J44" s="1126"/>
      <c r="K44" s="1258"/>
      <c r="L44" s="1127"/>
    </row>
    <row r="45" spans="2:12" ht="18.75" customHeight="1">
      <c r="B45" s="1121"/>
      <c r="C45" s="1122"/>
      <c r="D45" s="1312"/>
      <c r="E45" s="1164"/>
      <c r="F45" s="1123"/>
      <c r="G45" s="1124"/>
      <c r="H45" s="1257" t="str">
        <f t="shared" ca="1" si="1"/>
        <v/>
      </c>
      <c r="I45" s="1125"/>
      <c r="J45" s="1126"/>
      <c r="K45" s="1258"/>
      <c r="L45" s="1127"/>
    </row>
    <row r="46" spans="2:12" ht="18.75" customHeight="1">
      <c r="B46" s="1121"/>
      <c r="C46" s="1122"/>
      <c r="D46" s="1312"/>
      <c r="E46" s="1164"/>
      <c r="F46" s="1123"/>
      <c r="G46" s="1124"/>
      <c r="H46" s="1257" t="str">
        <f t="shared" ca="1" si="1"/>
        <v/>
      </c>
      <c r="I46" s="1125"/>
      <c r="J46" s="1126"/>
      <c r="K46" s="1258"/>
      <c r="L46" s="1127"/>
    </row>
    <row r="47" spans="2:12" ht="18.75" customHeight="1">
      <c r="B47" s="1121"/>
      <c r="C47" s="1122"/>
      <c r="D47" s="1312"/>
      <c r="E47" s="1164"/>
      <c r="F47" s="1123"/>
      <c r="G47" s="1124"/>
      <c r="H47" s="1257" t="str">
        <f t="shared" ca="1" si="1"/>
        <v/>
      </c>
      <c r="I47" s="1125"/>
      <c r="J47" s="1126"/>
      <c r="K47" s="1258"/>
      <c r="L47" s="1127"/>
    </row>
    <row r="48" spans="2:12" ht="18.75" customHeight="1">
      <c r="B48" s="1121"/>
      <c r="C48" s="1122"/>
      <c r="D48" s="1312"/>
      <c r="E48" s="1164"/>
      <c r="F48" s="1123"/>
      <c r="G48" s="1124"/>
      <c r="H48" s="1257" t="str">
        <f t="shared" ca="1" si="1"/>
        <v/>
      </c>
      <c r="I48" s="1125"/>
      <c r="J48" s="1126"/>
      <c r="K48" s="1258"/>
      <c r="L48" s="1127"/>
    </row>
    <row r="49" spans="2:12" ht="18.75" customHeight="1">
      <c r="B49" s="1121"/>
      <c r="C49" s="1122"/>
      <c r="D49" s="1312"/>
      <c r="E49" s="1164"/>
      <c r="F49" s="1123"/>
      <c r="G49" s="1124"/>
      <c r="H49" s="1257" t="str">
        <f t="shared" ca="1" si="1"/>
        <v/>
      </c>
      <c r="I49" s="1125"/>
      <c r="J49" s="1126"/>
      <c r="K49" s="1258"/>
      <c r="L49" s="1127"/>
    </row>
    <row r="50" spans="2:12" ht="18.75" customHeight="1">
      <c r="B50" s="1121"/>
      <c r="C50" s="1122"/>
      <c r="D50" s="1312"/>
      <c r="E50" s="1164"/>
      <c r="F50" s="1123"/>
      <c r="G50" s="1124"/>
      <c r="H50" s="1257" t="str">
        <f t="shared" ca="1" si="1"/>
        <v/>
      </c>
      <c r="I50" s="1125"/>
      <c r="J50" s="1126"/>
      <c r="K50" s="1258"/>
      <c r="L50" s="1127"/>
    </row>
    <row r="51" spans="2:12" ht="18.75" customHeight="1">
      <c r="B51" s="1121"/>
      <c r="C51" s="1122"/>
      <c r="D51" s="1312"/>
      <c r="E51" s="1164"/>
      <c r="F51" s="1123"/>
      <c r="G51" s="1124"/>
      <c r="H51" s="1257" t="str">
        <f t="shared" ca="1" si="1"/>
        <v/>
      </c>
      <c r="I51" s="1125"/>
      <c r="J51" s="1126"/>
      <c r="K51" s="1258"/>
      <c r="L51" s="1127"/>
    </row>
    <row r="52" spans="2:12" ht="18.75" customHeight="1">
      <c r="B52" s="1121"/>
      <c r="C52" s="1122"/>
      <c r="D52" s="1312"/>
      <c r="E52" s="1164"/>
      <c r="F52" s="1123"/>
      <c r="G52" s="1124"/>
      <c r="H52" s="1257" t="str">
        <f t="shared" ca="1" si="1"/>
        <v/>
      </c>
      <c r="I52" s="1125"/>
      <c r="J52" s="1126"/>
      <c r="K52" s="1258"/>
      <c r="L52" s="1127"/>
    </row>
    <row r="53" spans="2:12" ht="18.75" customHeight="1">
      <c r="B53" s="1121"/>
      <c r="C53" s="1122"/>
      <c r="D53" s="1312"/>
      <c r="E53" s="1164"/>
      <c r="F53" s="1123"/>
      <c r="G53" s="1124"/>
      <c r="H53" s="1257" t="str">
        <f t="shared" ca="1" si="1"/>
        <v/>
      </c>
      <c r="I53" s="1125"/>
      <c r="J53" s="1126"/>
      <c r="K53" s="1258"/>
      <c r="L53" s="1127"/>
    </row>
    <row r="54" spans="2:12" ht="18.75" customHeight="1">
      <c r="B54" s="1121"/>
      <c r="C54" s="1122"/>
      <c r="D54" s="1312"/>
      <c r="E54" s="1164"/>
      <c r="F54" s="1123"/>
      <c r="G54" s="1124"/>
      <c r="H54" s="1257" t="str">
        <f t="shared" ca="1" si="1"/>
        <v/>
      </c>
      <c r="I54" s="1125"/>
      <c r="J54" s="1126"/>
      <c r="K54" s="1258"/>
      <c r="L54" s="1127"/>
    </row>
    <row r="55" spans="2:12" ht="18.75" customHeight="1">
      <c r="B55" s="1121"/>
      <c r="C55" s="1122"/>
      <c r="D55" s="1312"/>
      <c r="E55" s="1164"/>
      <c r="F55" s="1123"/>
      <c r="G55" s="1124"/>
      <c r="H55" s="1257" t="str">
        <f t="shared" ca="1" si="1"/>
        <v/>
      </c>
      <c r="I55" s="1125"/>
      <c r="J55" s="1126"/>
      <c r="K55" s="1258"/>
      <c r="L55" s="1127"/>
    </row>
    <row r="56" spans="2:12" ht="18.75" customHeight="1">
      <c r="B56" s="1121"/>
      <c r="C56" s="1122"/>
      <c r="D56" s="1312"/>
      <c r="E56" s="1164"/>
      <c r="F56" s="1123"/>
      <c r="G56" s="1124"/>
      <c r="H56" s="1257" t="str">
        <f t="shared" ca="1" si="1"/>
        <v/>
      </c>
      <c r="I56" s="1125"/>
      <c r="J56" s="1126"/>
      <c r="K56" s="1258"/>
      <c r="L56" s="1127"/>
    </row>
    <row r="57" spans="2:12" ht="18.75" customHeight="1">
      <c r="B57" s="1121"/>
      <c r="C57" s="1122"/>
      <c r="D57" s="1312"/>
      <c r="E57" s="1164"/>
      <c r="F57" s="1123"/>
      <c r="G57" s="1124"/>
      <c r="H57" s="1257" t="str">
        <f t="shared" ca="1" si="1"/>
        <v/>
      </c>
      <c r="I57" s="1125"/>
      <c r="J57" s="1126"/>
      <c r="K57" s="1258"/>
      <c r="L57" s="1127"/>
    </row>
    <row r="58" spans="2:12" ht="18.75" customHeight="1">
      <c r="B58" s="1121"/>
      <c r="C58" s="1122"/>
      <c r="D58" s="1312"/>
      <c r="E58" s="1164"/>
      <c r="F58" s="1123"/>
      <c r="G58" s="1124"/>
      <c r="H58" s="1257" t="str">
        <f t="shared" ca="1" si="1"/>
        <v/>
      </c>
      <c r="I58" s="1125"/>
      <c r="J58" s="1126"/>
      <c r="K58" s="1258"/>
      <c r="L58" s="1127"/>
    </row>
    <row r="59" spans="2:12" ht="18.75" customHeight="1">
      <c r="B59" s="1121"/>
      <c r="C59" s="1122"/>
      <c r="D59" s="1312"/>
      <c r="E59" s="1164"/>
      <c r="F59" s="1123"/>
      <c r="G59" s="1124"/>
      <c r="H59" s="1257" t="str">
        <f t="shared" ca="1" si="1"/>
        <v/>
      </c>
      <c r="I59" s="1125"/>
      <c r="J59" s="1126"/>
      <c r="K59" s="1258"/>
      <c r="L59" s="1127"/>
    </row>
    <row r="60" spans="2:12" ht="18.75" customHeight="1">
      <c r="B60" s="1121"/>
      <c r="C60" s="1122"/>
      <c r="D60" s="1312"/>
      <c r="E60" s="1164"/>
      <c r="F60" s="1123"/>
      <c r="G60" s="1124"/>
      <c r="H60" s="1257" t="str">
        <f t="shared" ca="1" si="1"/>
        <v/>
      </c>
      <c r="I60" s="1125"/>
      <c r="J60" s="1126"/>
      <c r="K60" s="1258"/>
      <c r="L60" s="1127"/>
    </row>
    <row r="61" spans="2:12" ht="18.75" customHeight="1">
      <c r="B61" s="1121"/>
      <c r="C61" s="1122"/>
      <c r="D61" s="1312"/>
      <c r="E61" s="1164"/>
      <c r="F61" s="1123"/>
      <c r="G61" s="1124"/>
      <c r="H61" s="1257" t="str">
        <f t="shared" ca="1" si="1"/>
        <v/>
      </c>
      <c r="I61" s="1125"/>
      <c r="J61" s="1126"/>
      <c r="K61" s="1258"/>
      <c r="L61" s="1127"/>
    </row>
    <row r="62" spans="2:12" ht="18.75" customHeight="1">
      <c r="B62" s="1121"/>
      <c r="C62" s="1122"/>
      <c r="D62" s="1312"/>
      <c r="E62" s="1164"/>
      <c r="F62" s="1123"/>
      <c r="G62" s="1124"/>
      <c r="H62" s="1257" t="str">
        <f t="shared" ca="1" si="1"/>
        <v/>
      </c>
      <c r="I62" s="1125"/>
      <c r="J62" s="1126"/>
      <c r="K62" s="1258"/>
      <c r="L62" s="1127"/>
    </row>
    <row r="63" spans="2:12" ht="18.75" customHeight="1">
      <c r="B63" s="1121"/>
      <c r="C63" s="1122"/>
      <c r="D63" s="1312"/>
      <c r="E63" s="1164"/>
      <c r="F63" s="1123"/>
      <c r="G63" s="1124"/>
      <c r="H63" s="1257" t="str">
        <f t="shared" ca="1" si="1"/>
        <v/>
      </c>
      <c r="I63" s="1125"/>
      <c r="J63" s="1126"/>
      <c r="K63" s="1258"/>
      <c r="L63" s="1127"/>
    </row>
    <row r="64" spans="2:12" ht="18.75" customHeight="1">
      <c r="B64" s="1121"/>
      <c r="C64" s="1122"/>
      <c r="D64" s="1312"/>
      <c r="E64" s="1164"/>
      <c r="F64" s="1123"/>
      <c r="G64" s="1124"/>
      <c r="H64" s="1257" t="str">
        <f t="shared" ca="1" si="1"/>
        <v/>
      </c>
      <c r="I64" s="1125"/>
      <c r="J64" s="1126"/>
      <c r="K64" s="1258"/>
      <c r="L64" s="1127"/>
    </row>
    <row r="65" spans="2:12" ht="18.75" customHeight="1">
      <c r="B65" s="1121"/>
      <c r="C65" s="1122"/>
      <c r="D65" s="1312"/>
      <c r="E65" s="1164"/>
      <c r="F65" s="1123"/>
      <c r="G65" s="1124"/>
      <c r="H65" s="1257" t="str">
        <f t="shared" ca="1" si="1"/>
        <v/>
      </c>
      <c r="I65" s="1125"/>
      <c r="J65" s="1126"/>
      <c r="K65" s="1258"/>
      <c r="L65" s="1127"/>
    </row>
    <row r="66" spans="2:12" ht="18.75" customHeight="1">
      <c r="B66" s="1121"/>
      <c r="C66" s="1122"/>
      <c r="D66" s="1312"/>
      <c r="E66" s="1164"/>
      <c r="F66" s="1123"/>
      <c r="G66" s="1124"/>
      <c r="H66" s="1257" t="str">
        <f t="shared" ca="1" si="1"/>
        <v/>
      </c>
      <c r="I66" s="1125"/>
      <c r="J66" s="1126"/>
      <c r="K66" s="1258"/>
      <c r="L66" s="1127"/>
    </row>
    <row r="67" spans="2:12" ht="18.75" customHeight="1">
      <c r="B67" s="1121"/>
      <c r="C67" s="1122"/>
      <c r="D67" s="1312"/>
      <c r="E67" s="1164"/>
      <c r="F67" s="1123"/>
      <c r="G67" s="1124"/>
      <c r="H67" s="1257" t="str">
        <f t="shared" ca="1" si="1"/>
        <v/>
      </c>
      <c r="I67" s="1125"/>
      <c r="J67" s="1126"/>
      <c r="K67" s="1258"/>
      <c r="L67" s="1127"/>
    </row>
    <row r="68" spans="2:12" ht="18.75" customHeight="1">
      <c r="B68" s="1121"/>
      <c r="C68" s="1122"/>
      <c r="D68" s="1312"/>
      <c r="E68" s="1164"/>
      <c r="F68" s="1123"/>
      <c r="G68" s="1124"/>
      <c r="H68" s="1257" t="str">
        <f t="shared" ca="1" si="1"/>
        <v/>
      </c>
      <c r="I68" s="1125"/>
      <c r="J68" s="1126"/>
      <c r="K68" s="1258"/>
      <c r="L68" s="1127"/>
    </row>
    <row r="69" spans="2:12" ht="18.75" customHeight="1">
      <c r="B69" s="1121"/>
      <c r="C69" s="1122"/>
      <c r="D69" s="1312"/>
      <c r="E69" s="1164"/>
      <c r="F69" s="1123"/>
      <c r="G69" s="1124"/>
      <c r="H69" s="1257" t="str">
        <f t="shared" ca="1" si="1"/>
        <v/>
      </c>
      <c r="I69" s="1125"/>
      <c r="J69" s="1126"/>
      <c r="K69" s="1258"/>
      <c r="L69" s="1127"/>
    </row>
    <row r="70" spans="2:12" ht="18.75" customHeight="1">
      <c r="B70" s="1121"/>
      <c r="C70" s="1122"/>
      <c r="D70" s="1312"/>
      <c r="E70" s="1164"/>
      <c r="F70" s="1123"/>
      <c r="G70" s="1124"/>
      <c r="H70" s="1257" t="str">
        <f t="shared" ca="1" si="1"/>
        <v/>
      </c>
      <c r="I70" s="1125"/>
      <c r="J70" s="1126"/>
      <c r="K70" s="1258"/>
      <c r="L70" s="1127"/>
    </row>
    <row r="71" spans="2:12" ht="18.75" customHeight="1">
      <c r="B71" s="1121"/>
      <c r="C71" s="1122"/>
      <c r="D71" s="1312"/>
      <c r="E71" s="1164"/>
      <c r="F71" s="1123"/>
      <c r="G71" s="1124"/>
      <c r="H71" s="1257" t="str">
        <f t="shared" ca="1" si="1"/>
        <v/>
      </c>
      <c r="I71" s="1125"/>
      <c r="J71" s="1126"/>
      <c r="K71" s="1258"/>
      <c r="L71" s="1127"/>
    </row>
    <row r="72" spans="2:12" ht="18.75" customHeight="1">
      <c r="B72" s="1121"/>
      <c r="C72" s="1122"/>
      <c r="D72" s="1312"/>
      <c r="E72" s="1164"/>
      <c r="F72" s="1123"/>
      <c r="G72" s="1124"/>
      <c r="H72" s="1257" t="str">
        <f t="shared" ca="1" si="1"/>
        <v/>
      </c>
      <c r="I72" s="1125"/>
      <c r="J72" s="1126"/>
      <c r="K72" s="1258"/>
      <c r="L72" s="1127"/>
    </row>
    <row r="73" spans="2:12" ht="18.75" customHeight="1">
      <c r="B73" s="1121"/>
      <c r="C73" s="1122"/>
      <c r="D73" s="1312"/>
      <c r="E73" s="1164"/>
      <c r="F73" s="1123"/>
      <c r="G73" s="1124"/>
      <c r="H73" s="1257" t="str">
        <f t="shared" ca="1" si="1"/>
        <v/>
      </c>
      <c r="I73" s="1125"/>
      <c r="J73" s="1126"/>
      <c r="K73" s="1258"/>
      <c r="L73" s="1127"/>
    </row>
    <row r="74" spans="2:12" ht="18.75" customHeight="1">
      <c r="B74" s="1121"/>
      <c r="C74" s="1122"/>
      <c r="D74" s="1312"/>
      <c r="E74" s="1164"/>
      <c r="F74" s="1123"/>
      <c r="G74" s="1124"/>
      <c r="H74" s="1257" t="str">
        <f t="shared" ref="H74:H105" ca="1" si="2">IF(AND(F74="",G74=""),"",OFFSET(H74,-1,0)+F74-G74)</f>
        <v/>
      </c>
      <c r="I74" s="1125"/>
      <c r="J74" s="1126"/>
      <c r="K74" s="1258"/>
      <c r="L74" s="1127"/>
    </row>
    <row r="75" spans="2:12" ht="18.75" customHeight="1">
      <c r="B75" s="1121"/>
      <c r="C75" s="1122"/>
      <c r="D75" s="1312"/>
      <c r="E75" s="1164"/>
      <c r="F75" s="1123"/>
      <c r="G75" s="1124"/>
      <c r="H75" s="1257" t="str">
        <f t="shared" ca="1" si="2"/>
        <v/>
      </c>
      <c r="I75" s="1125"/>
      <c r="J75" s="1126"/>
      <c r="K75" s="1258"/>
      <c r="L75" s="1127"/>
    </row>
    <row r="76" spans="2:12" ht="18.75" customHeight="1">
      <c r="B76" s="1121"/>
      <c r="C76" s="1122"/>
      <c r="D76" s="1312"/>
      <c r="E76" s="1164"/>
      <c r="F76" s="1123"/>
      <c r="G76" s="1124"/>
      <c r="H76" s="1257" t="str">
        <f t="shared" ca="1" si="2"/>
        <v/>
      </c>
      <c r="I76" s="1125"/>
      <c r="J76" s="1126"/>
      <c r="K76" s="1258"/>
      <c r="L76" s="1127"/>
    </row>
    <row r="77" spans="2:12" ht="18.75" customHeight="1">
      <c r="B77" s="1121"/>
      <c r="C77" s="1122"/>
      <c r="D77" s="1312"/>
      <c r="E77" s="1164"/>
      <c r="F77" s="1123"/>
      <c r="G77" s="1124"/>
      <c r="H77" s="1257" t="str">
        <f t="shared" ca="1" si="2"/>
        <v/>
      </c>
      <c r="I77" s="1125"/>
      <c r="J77" s="1126"/>
      <c r="K77" s="1258"/>
      <c r="L77" s="1127"/>
    </row>
    <row r="78" spans="2:12" ht="18.75" customHeight="1">
      <c r="B78" s="1121"/>
      <c r="C78" s="1122"/>
      <c r="D78" s="1312"/>
      <c r="E78" s="1164"/>
      <c r="F78" s="1123"/>
      <c r="G78" s="1124"/>
      <c r="H78" s="1257" t="str">
        <f t="shared" ca="1" si="2"/>
        <v/>
      </c>
      <c r="I78" s="1125"/>
      <c r="J78" s="1126"/>
      <c r="K78" s="1258"/>
      <c r="L78" s="1127"/>
    </row>
    <row r="79" spans="2:12" ht="18.75" customHeight="1">
      <c r="B79" s="1121"/>
      <c r="C79" s="1122"/>
      <c r="D79" s="1312"/>
      <c r="E79" s="1164"/>
      <c r="F79" s="1123"/>
      <c r="G79" s="1124"/>
      <c r="H79" s="1257" t="str">
        <f t="shared" ca="1" si="2"/>
        <v/>
      </c>
      <c r="I79" s="1125"/>
      <c r="J79" s="1126"/>
      <c r="K79" s="1258"/>
      <c r="L79" s="1127"/>
    </row>
    <row r="80" spans="2:12" ht="18.75" customHeight="1">
      <c r="B80" s="1121"/>
      <c r="C80" s="1122"/>
      <c r="D80" s="1312"/>
      <c r="E80" s="1164"/>
      <c r="F80" s="1123"/>
      <c r="G80" s="1124"/>
      <c r="H80" s="1257" t="str">
        <f t="shared" ca="1" si="2"/>
        <v/>
      </c>
      <c r="I80" s="1125"/>
      <c r="J80" s="1126"/>
      <c r="K80" s="1258"/>
      <c r="L80" s="1127"/>
    </row>
    <row r="81" spans="2:12" ht="18.75" customHeight="1">
      <c r="B81" s="1121"/>
      <c r="C81" s="1122"/>
      <c r="D81" s="1312"/>
      <c r="E81" s="1164"/>
      <c r="F81" s="1123"/>
      <c r="G81" s="1124"/>
      <c r="H81" s="1257" t="str">
        <f t="shared" ca="1" si="2"/>
        <v/>
      </c>
      <c r="I81" s="1125"/>
      <c r="J81" s="1126"/>
      <c r="K81" s="1258"/>
      <c r="L81" s="1127"/>
    </row>
    <row r="82" spans="2:12" ht="18.75" customHeight="1">
      <c r="B82" s="1121"/>
      <c r="C82" s="1122"/>
      <c r="D82" s="1312"/>
      <c r="E82" s="1164"/>
      <c r="F82" s="1123"/>
      <c r="G82" s="1124"/>
      <c r="H82" s="1257" t="str">
        <f t="shared" ca="1" si="2"/>
        <v/>
      </c>
      <c r="I82" s="1125"/>
      <c r="J82" s="1126"/>
      <c r="K82" s="1258"/>
      <c r="L82" s="1127"/>
    </row>
    <row r="83" spans="2:12" ht="18.75" customHeight="1">
      <c r="B83" s="1121"/>
      <c r="C83" s="1122"/>
      <c r="D83" s="1312"/>
      <c r="E83" s="1164"/>
      <c r="F83" s="1123"/>
      <c r="G83" s="1124"/>
      <c r="H83" s="1257" t="str">
        <f t="shared" ca="1" si="2"/>
        <v/>
      </c>
      <c r="I83" s="1125"/>
      <c r="J83" s="1126"/>
      <c r="K83" s="1258"/>
      <c r="L83" s="1127"/>
    </row>
    <row r="84" spans="2:12" ht="18.75" customHeight="1">
      <c r="B84" s="1121"/>
      <c r="C84" s="1122"/>
      <c r="D84" s="1312"/>
      <c r="E84" s="1164"/>
      <c r="F84" s="1123"/>
      <c r="G84" s="1124"/>
      <c r="H84" s="1257" t="str">
        <f t="shared" ca="1" si="2"/>
        <v/>
      </c>
      <c r="I84" s="1125"/>
      <c r="J84" s="1126"/>
      <c r="K84" s="1258"/>
      <c r="L84" s="1127"/>
    </row>
    <row r="85" spans="2:12" ht="18.75" customHeight="1">
      <c r="B85" s="1121"/>
      <c r="C85" s="1122"/>
      <c r="D85" s="1312"/>
      <c r="E85" s="1164"/>
      <c r="F85" s="1123"/>
      <c r="G85" s="1124"/>
      <c r="H85" s="1257" t="str">
        <f t="shared" ca="1" si="2"/>
        <v/>
      </c>
      <c r="I85" s="1125"/>
      <c r="J85" s="1126"/>
      <c r="K85" s="1258"/>
      <c r="L85" s="1127"/>
    </row>
    <row r="86" spans="2:12" ht="18.75" customHeight="1">
      <c r="B86" s="1121"/>
      <c r="C86" s="1122"/>
      <c r="D86" s="1312"/>
      <c r="E86" s="1164"/>
      <c r="F86" s="1123"/>
      <c r="G86" s="1124"/>
      <c r="H86" s="1257" t="str">
        <f t="shared" ca="1" si="2"/>
        <v/>
      </c>
      <c r="I86" s="1125"/>
      <c r="J86" s="1126"/>
      <c r="K86" s="1258"/>
      <c r="L86" s="1127"/>
    </row>
    <row r="87" spans="2:12" ht="18.75" customHeight="1">
      <c r="B87" s="1121"/>
      <c r="C87" s="1122"/>
      <c r="D87" s="1312"/>
      <c r="E87" s="1164"/>
      <c r="F87" s="1123"/>
      <c r="G87" s="1124"/>
      <c r="H87" s="1257" t="str">
        <f t="shared" ca="1" si="2"/>
        <v/>
      </c>
      <c r="I87" s="1125"/>
      <c r="J87" s="1126"/>
      <c r="K87" s="1258"/>
      <c r="L87" s="1127"/>
    </row>
    <row r="88" spans="2:12" ht="18.75" customHeight="1">
      <c r="B88" s="1121"/>
      <c r="C88" s="1122"/>
      <c r="D88" s="1312"/>
      <c r="E88" s="1164"/>
      <c r="F88" s="1123"/>
      <c r="G88" s="1124"/>
      <c r="H88" s="1257" t="str">
        <f t="shared" ca="1" si="2"/>
        <v/>
      </c>
      <c r="I88" s="1125"/>
      <c r="J88" s="1126"/>
      <c r="K88" s="1258"/>
      <c r="L88" s="1127"/>
    </row>
    <row r="89" spans="2:12" ht="18.75" customHeight="1">
      <c r="B89" s="1121"/>
      <c r="C89" s="1122"/>
      <c r="D89" s="1312"/>
      <c r="E89" s="1164"/>
      <c r="F89" s="1123"/>
      <c r="G89" s="1124"/>
      <c r="H89" s="1257" t="str">
        <f t="shared" ca="1" si="2"/>
        <v/>
      </c>
      <c r="I89" s="1125"/>
      <c r="J89" s="1126"/>
      <c r="K89" s="1258"/>
      <c r="L89" s="1127"/>
    </row>
    <row r="90" spans="2:12" ht="18.75" customHeight="1">
      <c r="B90" s="1121"/>
      <c r="C90" s="1122"/>
      <c r="D90" s="1312"/>
      <c r="E90" s="1164"/>
      <c r="F90" s="1123"/>
      <c r="G90" s="1124"/>
      <c r="H90" s="1257" t="str">
        <f t="shared" ca="1" si="2"/>
        <v/>
      </c>
      <c r="I90" s="1125"/>
      <c r="J90" s="1126"/>
      <c r="K90" s="1258"/>
      <c r="L90" s="1127"/>
    </row>
    <row r="91" spans="2:12" ht="18.75" customHeight="1">
      <c r="B91" s="1121"/>
      <c r="C91" s="1122"/>
      <c r="D91" s="1312"/>
      <c r="E91" s="1164"/>
      <c r="F91" s="1123"/>
      <c r="G91" s="1124"/>
      <c r="H91" s="1257" t="str">
        <f t="shared" ca="1" si="2"/>
        <v/>
      </c>
      <c r="I91" s="1125"/>
      <c r="J91" s="1126"/>
      <c r="K91" s="1258"/>
      <c r="L91" s="1127"/>
    </row>
    <row r="92" spans="2:12" ht="18.75" customHeight="1">
      <c r="B92" s="1121"/>
      <c r="C92" s="1122"/>
      <c r="D92" s="1312"/>
      <c r="E92" s="1164"/>
      <c r="F92" s="1123"/>
      <c r="G92" s="1124"/>
      <c r="H92" s="1257" t="str">
        <f t="shared" ca="1" si="2"/>
        <v/>
      </c>
      <c r="I92" s="1125"/>
      <c r="J92" s="1126"/>
      <c r="K92" s="1258"/>
      <c r="L92" s="1127"/>
    </row>
    <row r="93" spans="2:12" ht="18.75" customHeight="1">
      <c r="B93" s="1121"/>
      <c r="C93" s="1122"/>
      <c r="D93" s="1312"/>
      <c r="E93" s="1164"/>
      <c r="F93" s="1123"/>
      <c r="G93" s="1124"/>
      <c r="H93" s="1257" t="str">
        <f t="shared" ca="1" si="2"/>
        <v/>
      </c>
      <c r="I93" s="1125"/>
      <c r="J93" s="1126"/>
      <c r="K93" s="1258"/>
      <c r="L93" s="1127"/>
    </row>
    <row r="94" spans="2:12" ht="18.75" customHeight="1">
      <c r="B94" s="1121"/>
      <c r="C94" s="1122"/>
      <c r="D94" s="1312"/>
      <c r="E94" s="1164"/>
      <c r="F94" s="1123"/>
      <c r="G94" s="1124"/>
      <c r="H94" s="1257" t="str">
        <f t="shared" ca="1" si="2"/>
        <v/>
      </c>
      <c r="I94" s="1125"/>
      <c r="J94" s="1126"/>
      <c r="K94" s="1258"/>
      <c r="L94" s="1127"/>
    </row>
    <row r="95" spans="2:12" ht="18.75" customHeight="1">
      <c r="B95" s="1121"/>
      <c r="C95" s="1122"/>
      <c r="D95" s="1312"/>
      <c r="E95" s="1164"/>
      <c r="F95" s="1123"/>
      <c r="G95" s="1124"/>
      <c r="H95" s="1257" t="str">
        <f t="shared" ca="1" si="2"/>
        <v/>
      </c>
      <c r="I95" s="1125"/>
      <c r="J95" s="1126"/>
      <c r="K95" s="1258"/>
      <c r="L95" s="1127"/>
    </row>
    <row r="96" spans="2:12" ht="18.75" customHeight="1">
      <c r="B96" s="1121"/>
      <c r="C96" s="1122"/>
      <c r="D96" s="1312"/>
      <c r="E96" s="1164"/>
      <c r="F96" s="1123"/>
      <c r="G96" s="1124"/>
      <c r="H96" s="1257" t="str">
        <f t="shared" ca="1" si="2"/>
        <v/>
      </c>
      <c r="I96" s="1125"/>
      <c r="J96" s="1126"/>
      <c r="K96" s="1258"/>
      <c r="L96" s="1127"/>
    </row>
    <row r="97" spans="2:12" ht="18.75" customHeight="1">
      <c r="B97" s="1121"/>
      <c r="C97" s="1122"/>
      <c r="D97" s="1312"/>
      <c r="E97" s="1164"/>
      <c r="F97" s="1123"/>
      <c r="G97" s="1124"/>
      <c r="H97" s="1257" t="str">
        <f t="shared" ca="1" si="2"/>
        <v/>
      </c>
      <c r="I97" s="1125"/>
      <c r="J97" s="1126"/>
      <c r="K97" s="1258"/>
      <c r="L97" s="1127"/>
    </row>
    <row r="98" spans="2:12" ht="18.75" customHeight="1">
      <c r="B98" s="1121"/>
      <c r="C98" s="1122"/>
      <c r="D98" s="1312"/>
      <c r="E98" s="1164"/>
      <c r="F98" s="1123"/>
      <c r="G98" s="1124"/>
      <c r="H98" s="1257" t="str">
        <f t="shared" ca="1" si="2"/>
        <v/>
      </c>
      <c r="I98" s="1125"/>
      <c r="J98" s="1126"/>
      <c r="K98" s="1258"/>
      <c r="L98" s="1127"/>
    </row>
    <row r="99" spans="2:12" ht="18.75" customHeight="1">
      <c r="B99" s="1121"/>
      <c r="C99" s="1122"/>
      <c r="D99" s="1312"/>
      <c r="E99" s="1164"/>
      <c r="F99" s="1123"/>
      <c r="G99" s="1124"/>
      <c r="H99" s="1257" t="str">
        <f t="shared" ca="1" si="2"/>
        <v/>
      </c>
      <c r="I99" s="1125"/>
      <c r="J99" s="1126"/>
      <c r="K99" s="1258"/>
      <c r="L99" s="1127"/>
    </row>
    <row r="100" spans="2:12" ht="18.75" customHeight="1">
      <c r="B100" s="1121"/>
      <c r="C100" s="1122"/>
      <c r="D100" s="1312"/>
      <c r="E100" s="1164"/>
      <c r="F100" s="1123"/>
      <c r="G100" s="1124"/>
      <c r="H100" s="1257" t="str">
        <f t="shared" ca="1" si="2"/>
        <v/>
      </c>
      <c r="I100" s="1125"/>
      <c r="J100" s="1126"/>
      <c r="K100" s="1258"/>
      <c r="L100" s="1127"/>
    </row>
    <row r="101" spans="2:12" ht="18.75" customHeight="1">
      <c r="B101" s="1121"/>
      <c r="C101" s="1122"/>
      <c r="D101" s="1312"/>
      <c r="E101" s="1164"/>
      <c r="F101" s="1123"/>
      <c r="G101" s="1124"/>
      <c r="H101" s="1257" t="str">
        <f t="shared" ca="1" si="2"/>
        <v/>
      </c>
      <c r="I101" s="1125"/>
      <c r="J101" s="1126"/>
      <c r="K101" s="1258"/>
      <c r="L101" s="1127"/>
    </row>
    <row r="102" spans="2:12" ht="18.75" customHeight="1">
      <c r="B102" s="1121"/>
      <c r="C102" s="1122"/>
      <c r="D102" s="1312"/>
      <c r="E102" s="1164"/>
      <c r="F102" s="1123"/>
      <c r="G102" s="1124"/>
      <c r="H102" s="1257" t="str">
        <f t="shared" ca="1" si="2"/>
        <v/>
      </c>
      <c r="I102" s="1125"/>
      <c r="J102" s="1126"/>
      <c r="K102" s="1258"/>
      <c r="L102" s="1127"/>
    </row>
    <row r="103" spans="2:12" ht="18.75" customHeight="1">
      <c r="B103" s="1121"/>
      <c r="C103" s="1122"/>
      <c r="D103" s="1312"/>
      <c r="E103" s="1164"/>
      <c r="F103" s="1123"/>
      <c r="G103" s="1124"/>
      <c r="H103" s="1257" t="str">
        <f t="shared" ca="1" si="2"/>
        <v/>
      </c>
      <c r="I103" s="1125"/>
      <c r="J103" s="1126"/>
      <c r="K103" s="1258"/>
      <c r="L103" s="1127"/>
    </row>
    <row r="104" spans="2:12" ht="18.75" customHeight="1">
      <c r="B104" s="1121"/>
      <c r="C104" s="1122"/>
      <c r="D104" s="1312"/>
      <c r="E104" s="1164"/>
      <c r="F104" s="1123"/>
      <c r="G104" s="1124"/>
      <c r="H104" s="1257" t="str">
        <f t="shared" ca="1" si="2"/>
        <v/>
      </c>
      <c r="I104" s="1125"/>
      <c r="J104" s="1126"/>
      <c r="K104" s="1258"/>
      <c r="L104" s="1127"/>
    </row>
    <row r="105" spans="2:12" ht="18.75" customHeight="1">
      <c r="B105" s="1121"/>
      <c r="C105" s="1122"/>
      <c r="D105" s="1312"/>
      <c r="E105" s="1164"/>
      <c r="F105" s="1123"/>
      <c r="G105" s="1124"/>
      <c r="H105" s="1257" t="str">
        <f t="shared" ca="1" si="2"/>
        <v/>
      </c>
      <c r="I105" s="1125"/>
      <c r="J105" s="1126"/>
      <c r="K105" s="1258"/>
      <c r="L105" s="1127"/>
    </row>
    <row r="106" spans="2:12" ht="18.75" customHeight="1">
      <c r="B106" s="1121"/>
      <c r="C106" s="1122"/>
      <c r="D106" s="1312"/>
      <c r="E106" s="1164"/>
      <c r="F106" s="1123"/>
      <c r="G106" s="1124"/>
      <c r="H106" s="1257" t="str">
        <f t="shared" ref="H106:H137" ca="1" si="3">IF(AND(F106="",G106=""),"",OFFSET(H106,-1,0)+F106-G106)</f>
        <v/>
      </c>
      <c r="I106" s="1125"/>
      <c r="J106" s="1126"/>
      <c r="K106" s="1258"/>
      <c r="L106" s="1127"/>
    </row>
    <row r="107" spans="2:12" ht="18.75" customHeight="1">
      <c r="B107" s="1121"/>
      <c r="C107" s="1122"/>
      <c r="D107" s="1312"/>
      <c r="E107" s="1164"/>
      <c r="F107" s="1123"/>
      <c r="G107" s="1124"/>
      <c r="H107" s="1257" t="str">
        <f t="shared" ca="1" si="3"/>
        <v/>
      </c>
      <c r="I107" s="1125"/>
      <c r="J107" s="1126"/>
      <c r="K107" s="1258"/>
      <c r="L107" s="1127"/>
    </row>
    <row r="108" spans="2:12" ht="18.75" customHeight="1">
      <c r="B108" s="1121"/>
      <c r="C108" s="1122"/>
      <c r="D108" s="1312"/>
      <c r="E108" s="1164"/>
      <c r="F108" s="1123"/>
      <c r="G108" s="1124"/>
      <c r="H108" s="1257" t="str">
        <f t="shared" ca="1" si="3"/>
        <v/>
      </c>
      <c r="I108" s="1125"/>
      <c r="J108" s="1126"/>
      <c r="K108" s="1258"/>
      <c r="L108" s="1127"/>
    </row>
    <row r="109" spans="2:12" ht="18.75" customHeight="1">
      <c r="B109" s="1121"/>
      <c r="C109" s="1122"/>
      <c r="D109" s="1312"/>
      <c r="E109" s="1164"/>
      <c r="F109" s="1123"/>
      <c r="G109" s="1124"/>
      <c r="H109" s="1257" t="str">
        <f t="shared" ca="1" si="3"/>
        <v/>
      </c>
      <c r="I109" s="1125"/>
      <c r="J109" s="1126"/>
      <c r="K109" s="1258"/>
      <c r="L109" s="1127"/>
    </row>
    <row r="110" spans="2:12" ht="18.75" customHeight="1">
      <c r="B110" s="1121"/>
      <c r="C110" s="1122"/>
      <c r="D110" s="1312"/>
      <c r="E110" s="1164"/>
      <c r="F110" s="1123"/>
      <c r="G110" s="1124"/>
      <c r="H110" s="1257" t="str">
        <f t="shared" ca="1" si="3"/>
        <v/>
      </c>
      <c r="I110" s="1125"/>
      <c r="J110" s="1126"/>
      <c r="K110" s="1258"/>
      <c r="L110" s="1127"/>
    </row>
    <row r="111" spans="2:12" ht="18.75" customHeight="1">
      <c r="B111" s="1121"/>
      <c r="C111" s="1122"/>
      <c r="D111" s="1312"/>
      <c r="E111" s="1164"/>
      <c r="F111" s="1123"/>
      <c r="G111" s="1124"/>
      <c r="H111" s="1257" t="str">
        <f t="shared" ca="1" si="3"/>
        <v/>
      </c>
      <c r="I111" s="1125"/>
      <c r="J111" s="1126"/>
      <c r="K111" s="1258"/>
      <c r="L111" s="1127"/>
    </row>
    <row r="112" spans="2:12" ht="18.75" customHeight="1">
      <c r="B112" s="1121"/>
      <c r="C112" s="1122"/>
      <c r="D112" s="1312"/>
      <c r="E112" s="1164"/>
      <c r="F112" s="1123"/>
      <c r="G112" s="1124"/>
      <c r="H112" s="1257" t="str">
        <f t="shared" ca="1" si="3"/>
        <v/>
      </c>
      <c r="I112" s="1125"/>
      <c r="J112" s="1126"/>
      <c r="K112" s="1258"/>
      <c r="L112" s="1127"/>
    </row>
    <row r="113" spans="2:12" ht="18.75" customHeight="1">
      <c r="B113" s="1121"/>
      <c r="C113" s="1122"/>
      <c r="D113" s="1312"/>
      <c r="E113" s="1164"/>
      <c r="F113" s="1123"/>
      <c r="G113" s="1124"/>
      <c r="H113" s="1257" t="str">
        <f t="shared" ca="1" si="3"/>
        <v/>
      </c>
      <c r="I113" s="1125"/>
      <c r="J113" s="1126"/>
      <c r="K113" s="1258"/>
      <c r="L113" s="1127"/>
    </row>
    <row r="114" spans="2:12" ht="18.75" customHeight="1">
      <c r="B114" s="1121"/>
      <c r="C114" s="1122"/>
      <c r="D114" s="1312"/>
      <c r="E114" s="1164"/>
      <c r="F114" s="1123"/>
      <c r="G114" s="1124"/>
      <c r="H114" s="1257" t="str">
        <f t="shared" ca="1" si="3"/>
        <v/>
      </c>
      <c r="I114" s="1125"/>
      <c r="J114" s="1126"/>
      <c r="K114" s="1258"/>
      <c r="L114" s="1127"/>
    </row>
    <row r="115" spans="2:12" ht="18.75" customHeight="1">
      <c r="B115" s="1121"/>
      <c r="C115" s="1122"/>
      <c r="D115" s="1312"/>
      <c r="E115" s="1164"/>
      <c r="F115" s="1123"/>
      <c r="G115" s="1124"/>
      <c r="H115" s="1257" t="str">
        <f t="shared" ca="1" si="3"/>
        <v/>
      </c>
      <c r="I115" s="1125"/>
      <c r="J115" s="1126"/>
      <c r="K115" s="1258"/>
      <c r="L115" s="1127"/>
    </row>
    <row r="116" spans="2:12" ht="18.75" customHeight="1">
      <c r="B116" s="1121"/>
      <c r="C116" s="1122"/>
      <c r="D116" s="1312"/>
      <c r="E116" s="1164"/>
      <c r="F116" s="1123"/>
      <c r="G116" s="1124"/>
      <c r="H116" s="1257" t="str">
        <f t="shared" ca="1" si="3"/>
        <v/>
      </c>
      <c r="I116" s="1125"/>
      <c r="J116" s="1126"/>
      <c r="K116" s="1258"/>
      <c r="L116" s="1127"/>
    </row>
    <row r="117" spans="2:12" ht="18.75" customHeight="1">
      <c r="B117" s="1121"/>
      <c r="C117" s="1122"/>
      <c r="D117" s="1312"/>
      <c r="E117" s="1164"/>
      <c r="F117" s="1123"/>
      <c r="G117" s="1124"/>
      <c r="H117" s="1257" t="str">
        <f t="shared" ca="1" si="3"/>
        <v/>
      </c>
      <c r="I117" s="1125"/>
      <c r="J117" s="1126"/>
      <c r="K117" s="1258"/>
      <c r="L117" s="1127"/>
    </row>
    <row r="118" spans="2:12" ht="18.75" customHeight="1">
      <c r="B118" s="1121"/>
      <c r="C118" s="1122"/>
      <c r="D118" s="1312"/>
      <c r="E118" s="1164"/>
      <c r="F118" s="1123"/>
      <c r="G118" s="1124"/>
      <c r="H118" s="1257" t="str">
        <f t="shared" ca="1" si="3"/>
        <v/>
      </c>
      <c r="I118" s="1125"/>
      <c r="J118" s="1126"/>
      <c r="K118" s="1258"/>
      <c r="L118" s="1127"/>
    </row>
    <row r="119" spans="2:12" ht="18.75" customHeight="1">
      <c r="B119" s="1121"/>
      <c r="C119" s="1122"/>
      <c r="D119" s="1312"/>
      <c r="E119" s="1164"/>
      <c r="F119" s="1123"/>
      <c r="G119" s="1124"/>
      <c r="H119" s="1257" t="str">
        <f t="shared" ca="1" si="3"/>
        <v/>
      </c>
      <c r="I119" s="1125"/>
      <c r="J119" s="1126"/>
      <c r="K119" s="1258"/>
      <c r="L119" s="1127"/>
    </row>
    <row r="120" spans="2:12" ht="18.75" customHeight="1">
      <c r="B120" s="1121"/>
      <c r="C120" s="1122"/>
      <c r="D120" s="1312"/>
      <c r="E120" s="1164"/>
      <c r="F120" s="1123"/>
      <c r="G120" s="1124"/>
      <c r="H120" s="1257" t="str">
        <f t="shared" ca="1" si="3"/>
        <v/>
      </c>
      <c r="I120" s="1125"/>
      <c r="J120" s="1126"/>
      <c r="K120" s="1258"/>
      <c r="L120" s="1127"/>
    </row>
    <row r="121" spans="2:12" ht="18.75" customHeight="1">
      <c r="B121" s="1121"/>
      <c r="C121" s="1122"/>
      <c r="D121" s="1312"/>
      <c r="E121" s="1164"/>
      <c r="F121" s="1123"/>
      <c r="G121" s="1124"/>
      <c r="H121" s="1257" t="str">
        <f t="shared" ca="1" si="3"/>
        <v/>
      </c>
      <c r="I121" s="1125"/>
      <c r="J121" s="1126"/>
      <c r="K121" s="1258"/>
      <c r="L121" s="1127"/>
    </row>
    <row r="122" spans="2:12" ht="18.75" customHeight="1">
      <c r="B122" s="1121"/>
      <c r="C122" s="1122"/>
      <c r="D122" s="1312"/>
      <c r="E122" s="1164"/>
      <c r="F122" s="1123"/>
      <c r="G122" s="1124"/>
      <c r="H122" s="1257" t="str">
        <f t="shared" ca="1" si="3"/>
        <v/>
      </c>
      <c r="I122" s="1125"/>
      <c r="J122" s="1126"/>
      <c r="K122" s="1258"/>
      <c r="L122" s="1127"/>
    </row>
    <row r="123" spans="2:12" ht="18.75" customHeight="1">
      <c r="B123" s="1121"/>
      <c r="C123" s="1122"/>
      <c r="D123" s="1312"/>
      <c r="E123" s="1164"/>
      <c r="F123" s="1123"/>
      <c r="G123" s="1124"/>
      <c r="H123" s="1257" t="str">
        <f t="shared" ca="1" si="3"/>
        <v/>
      </c>
      <c r="I123" s="1125"/>
      <c r="J123" s="1126"/>
      <c r="K123" s="1258"/>
      <c r="L123" s="1127"/>
    </row>
    <row r="124" spans="2:12" ht="18.75" customHeight="1">
      <c r="B124" s="1121"/>
      <c r="C124" s="1122"/>
      <c r="D124" s="1312"/>
      <c r="E124" s="1164"/>
      <c r="F124" s="1123"/>
      <c r="G124" s="1124"/>
      <c r="H124" s="1257" t="str">
        <f t="shared" ca="1" si="3"/>
        <v/>
      </c>
      <c r="I124" s="1125"/>
      <c r="J124" s="1126"/>
      <c r="K124" s="1258"/>
      <c r="L124" s="1127"/>
    </row>
    <row r="125" spans="2:12" ht="18.75" customHeight="1">
      <c r="B125" s="1121"/>
      <c r="C125" s="1122"/>
      <c r="D125" s="1312"/>
      <c r="E125" s="1164"/>
      <c r="F125" s="1123"/>
      <c r="G125" s="1124"/>
      <c r="H125" s="1257" t="str">
        <f t="shared" ca="1" si="3"/>
        <v/>
      </c>
      <c r="I125" s="1125"/>
      <c r="J125" s="1126"/>
      <c r="K125" s="1258"/>
      <c r="L125" s="1127"/>
    </row>
    <row r="126" spans="2:12" ht="18.75" customHeight="1">
      <c r="B126" s="1121"/>
      <c r="C126" s="1122"/>
      <c r="D126" s="1312"/>
      <c r="E126" s="1164"/>
      <c r="F126" s="1123"/>
      <c r="G126" s="1124"/>
      <c r="H126" s="1257" t="str">
        <f t="shared" ca="1" si="3"/>
        <v/>
      </c>
      <c r="I126" s="1125"/>
      <c r="J126" s="1126"/>
      <c r="K126" s="1258"/>
      <c r="L126" s="1127"/>
    </row>
    <row r="127" spans="2:12" ht="18.75" customHeight="1">
      <c r="B127" s="1121"/>
      <c r="C127" s="1122"/>
      <c r="D127" s="1312"/>
      <c r="E127" s="1164"/>
      <c r="F127" s="1123"/>
      <c r="G127" s="1124"/>
      <c r="H127" s="1257" t="str">
        <f t="shared" ca="1" si="3"/>
        <v/>
      </c>
      <c r="I127" s="1125"/>
      <c r="J127" s="1126"/>
      <c r="K127" s="1258"/>
      <c r="L127" s="1127"/>
    </row>
    <row r="128" spans="2:12" ht="18.75" customHeight="1">
      <c r="B128" s="1121"/>
      <c r="C128" s="1122"/>
      <c r="D128" s="1312"/>
      <c r="E128" s="1164"/>
      <c r="F128" s="1123"/>
      <c r="G128" s="1124"/>
      <c r="H128" s="1257" t="str">
        <f t="shared" ca="1" si="3"/>
        <v/>
      </c>
      <c r="I128" s="1125"/>
      <c r="J128" s="1126"/>
      <c r="K128" s="1258"/>
      <c r="L128" s="1127"/>
    </row>
    <row r="129" spans="2:12" ht="18.75" customHeight="1">
      <c r="B129" s="1121"/>
      <c r="C129" s="1122"/>
      <c r="D129" s="1312"/>
      <c r="E129" s="1164"/>
      <c r="F129" s="1123"/>
      <c r="G129" s="1124"/>
      <c r="H129" s="1257" t="str">
        <f t="shared" ca="1" si="3"/>
        <v/>
      </c>
      <c r="I129" s="1125"/>
      <c r="J129" s="1126"/>
      <c r="K129" s="1258"/>
      <c r="L129" s="1127"/>
    </row>
    <row r="130" spans="2:12" ht="18.75" customHeight="1">
      <c r="B130" s="1121"/>
      <c r="C130" s="1122"/>
      <c r="D130" s="1312"/>
      <c r="E130" s="1164"/>
      <c r="F130" s="1123"/>
      <c r="G130" s="1124"/>
      <c r="H130" s="1257" t="str">
        <f t="shared" ca="1" si="3"/>
        <v/>
      </c>
      <c r="I130" s="1125"/>
      <c r="J130" s="1126"/>
      <c r="K130" s="1258"/>
      <c r="L130" s="1127"/>
    </row>
    <row r="131" spans="2:12" ht="18.75" customHeight="1">
      <c r="B131" s="1121"/>
      <c r="C131" s="1122"/>
      <c r="D131" s="1312"/>
      <c r="E131" s="1164"/>
      <c r="F131" s="1123"/>
      <c r="G131" s="1124"/>
      <c r="H131" s="1257" t="str">
        <f t="shared" ca="1" si="3"/>
        <v/>
      </c>
      <c r="I131" s="1125"/>
      <c r="J131" s="1126"/>
      <c r="K131" s="1258"/>
      <c r="L131" s="1127"/>
    </row>
    <row r="132" spans="2:12" ht="18.75" customHeight="1">
      <c r="B132" s="1121"/>
      <c r="C132" s="1122"/>
      <c r="D132" s="1312"/>
      <c r="E132" s="1164"/>
      <c r="F132" s="1123"/>
      <c r="G132" s="1124"/>
      <c r="H132" s="1257" t="str">
        <f t="shared" ca="1" si="3"/>
        <v/>
      </c>
      <c r="I132" s="1125"/>
      <c r="J132" s="1126"/>
      <c r="K132" s="1258"/>
      <c r="L132" s="1127"/>
    </row>
    <row r="133" spans="2:12" ht="18.75" customHeight="1">
      <c r="B133" s="1121"/>
      <c r="C133" s="1122"/>
      <c r="D133" s="1312"/>
      <c r="E133" s="1164"/>
      <c r="F133" s="1123"/>
      <c r="G133" s="1124"/>
      <c r="H133" s="1257" t="str">
        <f t="shared" ca="1" si="3"/>
        <v/>
      </c>
      <c r="I133" s="1125"/>
      <c r="J133" s="1126"/>
      <c r="K133" s="1258"/>
      <c r="L133" s="1127"/>
    </row>
    <row r="134" spans="2:12" ht="18.75" customHeight="1">
      <c r="B134" s="1121"/>
      <c r="C134" s="1122"/>
      <c r="D134" s="1312"/>
      <c r="E134" s="1164"/>
      <c r="F134" s="1123"/>
      <c r="G134" s="1124"/>
      <c r="H134" s="1257" t="str">
        <f t="shared" ca="1" si="3"/>
        <v/>
      </c>
      <c r="I134" s="1125"/>
      <c r="J134" s="1126"/>
      <c r="K134" s="1258"/>
      <c r="L134" s="1127"/>
    </row>
    <row r="135" spans="2:12" ht="18.75" customHeight="1">
      <c r="B135" s="1121"/>
      <c r="C135" s="1122"/>
      <c r="D135" s="1312"/>
      <c r="E135" s="1164"/>
      <c r="F135" s="1123"/>
      <c r="G135" s="1124"/>
      <c r="H135" s="1257" t="str">
        <f t="shared" ca="1" si="3"/>
        <v/>
      </c>
      <c r="I135" s="1125"/>
      <c r="J135" s="1126"/>
      <c r="K135" s="1258"/>
      <c r="L135" s="1127"/>
    </row>
    <row r="136" spans="2:12" ht="18.75" customHeight="1">
      <c r="B136" s="1121"/>
      <c r="C136" s="1122"/>
      <c r="D136" s="1312"/>
      <c r="E136" s="1164"/>
      <c r="F136" s="1123"/>
      <c r="G136" s="1124"/>
      <c r="H136" s="1257" t="str">
        <f t="shared" ca="1" si="3"/>
        <v/>
      </c>
      <c r="I136" s="1125"/>
      <c r="J136" s="1126"/>
      <c r="K136" s="1258"/>
      <c r="L136" s="1127"/>
    </row>
    <row r="137" spans="2:12" ht="18.75" customHeight="1">
      <c r="B137" s="1121"/>
      <c r="C137" s="1122"/>
      <c r="D137" s="1312"/>
      <c r="E137" s="1164"/>
      <c r="F137" s="1123"/>
      <c r="G137" s="1124"/>
      <c r="H137" s="1257" t="str">
        <f t="shared" ca="1" si="3"/>
        <v/>
      </c>
      <c r="I137" s="1125"/>
      <c r="J137" s="1126"/>
      <c r="K137" s="1258"/>
      <c r="L137" s="1127"/>
    </row>
    <row r="138" spans="2:12" ht="18.75" customHeight="1">
      <c r="B138" s="1121"/>
      <c r="C138" s="1122"/>
      <c r="D138" s="1312"/>
      <c r="E138" s="1164"/>
      <c r="F138" s="1123"/>
      <c r="G138" s="1124"/>
      <c r="H138" s="1257" t="str">
        <f t="shared" ref="H138:H169" ca="1" si="4">IF(AND(F138="",G138=""),"",OFFSET(H138,-1,0)+F138-G138)</f>
        <v/>
      </c>
      <c r="I138" s="1125"/>
      <c r="J138" s="1126"/>
      <c r="K138" s="1258"/>
      <c r="L138" s="1127"/>
    </row>
    <row r="139" spans="2:12" ht="18.75" customHeight="1">
      <c r="B139" s="1121"/>
      <c r="C139" s="1122"/>
      <c r="D139" s="1312"/>
      <c r="E139" s="1164"/>
      <c r="F139" s="1123"/>
      <c r="G139" s="1124"/>
      <c r="H139" s="1257" t="str">
        <f t="shared" ca="1" si="4"/>
        <v/>
      </c>
      <c r="I139" s="1125"/>
      <c r="J139" s="1126"/>
      <c r="K139" s="1258"/>
      <c r="L139" s="1127"/>
    </row>
    <row r="140" spans="2:12" ht="18.75" customHeight="1">
      <c r="B140" s="1121"/>
      <c r="C140" s="1122"/>
      <c r="D140" s="1312"/>
      <c r="E140" s="1164"/>
      <c r="F140" s="1123"/>
      <c r="G140" s="1124"/>
      <c r="H140" s="1257" t="str">
        <f t="shared" ca="1" si="4"/>
        <v/>
      </c>
      <c r="I140" s="1125"/>
      <c r="J140" s="1126"/>
      <c r="K140" s="1258"/>
      <c r="L140" s="1127"/>
    </row>
    <row r="141" spans="2:12" ht="18.75" customHeight="1">
      <c r="B141" s="1121"/>
      <c r="C141" s="1122"/>
      <c r="D141" s="1312"/>
      <c r="E141" s="1164"/>
      <c r="F141" s="1123"/>
      <c r="G141" s="1124"/>
      <c r="H141" s="1257" t="str">
        <f t="shared" ca="1" si="4"/>
        <v/>
      </c>
      <c r="I141" s="1125"/>
      <c r="J141" s="1126"/>
      <c r="K141" s="1258"/>
      <c r="L141" s="1127"/>
    </row>
    <row r="142" spans="2:12" ht="18.75" customHeight="1">
      <c r="B142" s="1121"/>
      <c r="C142" s="1122"/>
      <c r="D142" s="1312"/>
      <c r="E142" s="1164"/>
      <c r="F142" s="1123"/>
      <c r="G142" s="1124"/>
      <c r="H142" s="1257" t="str">
        <f t="shared" ca="1" si="4"/>
        <v/>
      </c>
      <c r="I142" s="1125"/>
      <c r="J142" s="1126"/>
      <c r="K142" s="1258"/>
      <c r="L142" s="1127"/>
    </row>
    <row r="143" spans="2:12" ht="18.75" customHeight="1">
      <c r="B143" s="1121"/>
      <c r="C143" s="1122"/>
      <c r="D143" s="1312"/>
      <c r="E143" s="1164"/>
      <c r="F143" s="1123"/>
      <c r="G143" s="1124"/>
      <c r="H143" s="1257" t="str">
        <f t="shared" ca="1" si="4"/>
        <v/>
      </c>
      <c r="I143" s="1125"/>
      <c r="J143" s="1126"/>
      <c r="K143" s="1258"/>
      <c r="L143" s="1127"/>
    </row>
    <row r="144" spans="2:12" ht="18.75" customHeight="1">
      <c r="B144" s="1121"/>
      <c r="C144" s="1122"/>
      <c r="D144" s="1312"/>
      <c r="E144" s="1164"/>
      <c r="F144" s="1123"/>
      <c r="G144" s="1124"/>
      <c r="H144" s="1257" t="str">
        <f t="shared" ca="1" si="4"/>
        <v/>
      </c>
      <c r="I144" s="1125"/>
      <c r="J144" s="1126"/>
      <c r="K144" s="1258"/>
      <c r="L144" s="1127"/>
    </row>
    <row r="145" spans="2:12" ht="18.75" customHeight="1">
      <c r="B145" s="1121"/>
      <c r="C145" s="1122"/>
      <c r="D145" s="1312"/>
      <c r="E145" s="1164"/>
      <c r="F145" s="1123"/>
      <c r="G145" s="1124"/>
      <c r="H145" s="1257" t="str">
        <f t="shared" ca="1" si="4"/>
        <v/>
      </c>
      <c r="I145" s="1125"/>
      <c r="J145" s="1126"/>
      <c r="K145" s="1258"/>
      <c r="L145" s="1127"/>
    </row>
    <row r="146" spans="2:12" ht="18.75" customHeight="1">
      <c r="B146" s="1121"/>
      <c r="C146" s="1122"/>
      <c r="D146" s="1312"/>
      <c r="E146" s="1164"/>
      <c r="F146" s="1123"/>
      <c r="G146" s="1124"/>
      <c r="H146" s="1257" t="str">
        <f t="shared" ca="1" si="4"/>
        <v/>
      </c>
      <c r="I146" s="1125"/>
      <c r="J146" s="1126"/>
      <c r="K146" s="1258"/>
      <c r="L146" s="1127"/>
    </row>
    <row r="147" spans="2:12" ht="18.75" customHeight="1">
      <c r="B147" s="1121"/>
      <c r="C147" s="1122"/>
      <c r="D147" s="1312"/>
      <c r="E147" s="1164"/>
      <c r="F147" s="1123"/>
      <c r="G147" s="1124"/>
      <c r="H147" s="1257" t="str">
        <f t="shared" ca="1" si="4"/>
        <v/>
      </c>
      <c r="I147" s="1125"/>
      <c r="J147" s="1126"/>
      <c r="K147" s="1258"/>
      <c r="L147" s="1127"/>
    </row>
    <row r="148" spans="2:12" ht="18.75" customHeight="1">
      <c r="B148" s="1121"/>
      <c r="C148" s="1122"/>
      <c r="D148" s="1312"/>
      <c r="E148" s="1164"/>
      <c r="F148" s="1123"/>
      <c r="G148" s="1124"/>
      <c r="H148" s="1257" t="str">
        <f t="shared" ca="1" si="4"/>
        <v/>
      </c>
      <c r="I148" s="1125"/>
      <c r="J148" s="1126"/>
      <c r="K148" s="1258"/>
      <c r="L148" s="1127"/>
    </row>
    <row r="149" spans="2:12" ht="18.75" customHeight="1">
      <c r="B149" s="1121"/>
      <c r="C149" s="1122"/>
      <c r="D149" s="1312"/>
      <c r="E149" s="1164"/>
      <c r="F149" s="1123"/>
      <c r="G149" s="1124"/>
      <c r="H149" s="1257" t="str">
        <f t="shared" ca="1" si="4"/>
        <v/>
      </c>
      <c r="I149" s="1125"/>
      <c r="J149" s="1126"/>
      <c r="K149" s="1258"/>
      <c r="L149" s="1127"/>
    </row>
    <row r="150" spans="2:12" ht="18.75" customHeight="1">
      <c r="B150" s="1121"/>
      <c r="C150" s="1122"/>
      <c r="D150" s="1312"/>
      <c r="E150" s="1164"/>
      <c r="F150" s="1123"/>
      <c r="G150" s="1124"/>
      <c r="H150" s="1257" t="str">
        <f t="shared" ca="1" si="4"/>
        <v/>
      </c>
      <c r="I150" s="1125"/>
      <c r="J150" s="1126"/>
      <c r="K150" s="1258"/>
      <c r="L150" s="1127"/>
    </row>
    <row r="151" spans="2:12" ht="18.75" customHeight="1">
      <c r="B151" s="1121"/>
      <c r="C151" s="1122"/>
      <c r="D151" s="1312"/>
      <c r="E151" s="1164"/>
      <c r="F151" s="1123"/>
      <c r="G151" s="1124"/>
      <c r="H151" s="1257" t="str">
        <f t="shared" ca="1" si="4"/>
        <v/>
      </c>
      <c r="I151" s="1125"/>
      <c r="J151" s="1126"/>
      <c r="K151" s="1258"/>
      <c r="L151" s="1127"/>
    </row>
    <row r="152" spans="2:12" ht="18.75" customHeight="1">
      <c r="B152" s="1121"/>
      <c r="C152" s="1122"/>
      <c r="D152" s="1312"/>
      <c r="E152" s="1164"/>
      <c r="F152" s="1123"/>
      <c r="G152" s="1124"/>
      <c r="H152" s="1257" t="str">
        <f t="shared" ca="1" si="4"/>
        <v/>
      </c>
      <c r="I152" s="1125"/>
      <c r="J152" s="1126"/>
      <c r="K152" s="1258"/>
      <c r="L152" s="1127"/>
    </row>
    <row r="153" spans="2:12" ht="18.75" customHeight="1">
      <c r="B153" s="1121"/>
      <c r="C153" s="1122"/>
      <c r="D153" s="1312"/>
      <c r="E153" s="1164"/>
      <c r="F153" s="1123"/>
      <c r="G153" s="1124"/>
      <c r="H153" s="1257" t="str">
        <f t="shared" ca="1" si="4"/>
        <v/>
      </c>
      <c r="I153" s="1125"/>
      <c r="J153" s="1126"/>
      <c r="K153" s="1258"/>
      <c r="L153" s="1127"/>
    </row>
    <row r="154" spans="2:12" ht="18.75" customHeight="1">
      <c r="B154" s="1121"/>
      <c r="C154" s="1122"/>
      <c r="D154" s="1312"/>
      <c r="E154" s="1164"/>
      <c r="F154" s="1123"/>
      <c r="G154" s="1124"/>
      <c r="H154" s="1257" t="str">
        <f t="shared" ca="1" si="4"/>
        <v/>
      </c>
      <c r="I154" s="1125"/>
      <c r="J154" s="1126"/>
      <c r="K154" s="1258"/>
      <c r="L154" s="1127"/>
    </row>
    <row r="155" spans="2:12" ht="18.75" customHeight="1">
      <c r="B155" s="1121"/>
      <c r="C155" s="1122"/>
      <c r="D155" s="1312"/>
      <c r="E155" s="1164"/>
      <c r="F155" s="1123"/>
      <c r="G155" s="1124"/>
      <c r="H155" s="1257" t="str">
        <f t="shared" ca="1" si="4"/>
        <v/>
      </c>
      <c r="I155" s="1125"/>
      <c r="J155" s="1126"/>
      <c r="K155" s="1258"/>
      <c r="L155" s="1127"/>
    </row>
    <row r="156" spans="2:12" ht="18.75" customHeight="1">
      <c r="B156" s="1121"/>
      <c r="C156" s="1122"/>
      <c r="D156" s="1312"/>
      <c r="E156" s="1164"/>
      <c r="F156" s="1123"/>
      <c r="G156" s="1124"/>
      <c r="H156" s="1257" t="str">
        <f t="shared" ca="1" si="4"/>
        <v/>
      </c>
      <c r="I156" s="1125"/>
      <c r="J156" s="1126"/>
      <c r="K156" s="1258"/>
      <c r="L156" s="1127"/>
    </row>
    <row r="157" spans="2:12" ht="18.75" customHeight="1">
      <c r="B157" s="1121"/>
      <c r="C157" s="1122"/>
      <c r="D157" s="1312"/>
      <c r="E157" s="1164"/>
      <c r="F157" s="1123"/>
      <c r="G157" s="1124"/>
      <c r="H157" s="1257" t="str">
        <f t="shared" ca="1" si="4"/>
        <v/>
      </c>
      <c r="I157" s="1125"/>
      <c r="J157" s="1126"/>
      <c r="K157" s="1258"/>
      <c r="L157" s="1127"/>
    </row>
    <row r="158" spans="2:12" ht="18.75" customHeight="1">
      <c r="B158" s="1121"/>
      <c r="C158" s="1122"/>
      <c r="D158" s="1312"/>
      <c r="E158" s="1164"/>
      <c r="F158" s="1123"/>
      <c r="G158" s="1124"/>
      <c r="H158" s="1257" t="str">
        <f t="shared" ca="1" si="4"/>
        <v/>
      </c>
      <c r="I158" s="1125"/>
      <c r="J158" s="1126"/>
      <c r="K158" s="1258"/>
      <c r="L158" s="1127"/>
    </row>
    <row r="159" spans="2:12" ht="18.75" customHeight="1">
      <c r="B159" s="1121"/>
      <c r="C159" s="1122"/>
      <c r="D159" s="1312"/>
      <c r="E159" s="1164"/>
      <c r="F159" s="1123"/>
      <c r="G159" s="1124"/>
      <c r="H159" s="1257" t="str">
        <f t="shared" ca="1" si="4"/>
        <v/>
      </c>
      <c r="I159" s="1125"/>
      <c r="J159" s="1126"/>
      <c r="K159" s="1258"/>
      <c r="L159" s="1127"/>
    </row>
    <row r="160" spans="2:12" ht="18.75" customHeight="1">
      <c r="B160" s="1121"/>
      <c r="C160" s="1122"/>
      <c r="D160" s="1312"/>
      <c r="E160" s="1164"/>
      <c r="F160" s="1123"/>
      <c r="G160" s="1124"/>
      <c r="H160" s="1257" t="str">
        <f t="shared" ca="1" si="4"/>
        <v/>
      </c>
      <c r="I160" s="1125"/>
      <c r="J160" s="1126"/>
      <c r="K160" s="1258"/>
      <c r="L160" s="1127"/>
    </row>
    <row r="161" spans="2:12" ht="18.75" customHeight="1">
      <c r="B161" s="1121"/>
      <c r="C161" s="1122"/>
      <c r="D161" s="1312"/>
      <c r="E161" s="1164"/>
      <c r="F161" s="1123"/>
      <c r="G161" s="1124"/>
      <c r="H161" s="1257" t="str">
        <f t="shared" ca="1" si="4"/>
        <v/>
      </c>
      <c r="I161" s="1125"/>
      <c r="J161" s="1126"/>
      <c r="K161" s="1258"/>
      <c r="L161" s="1127"/>
    </row>
    <row r="162" spans="2:12" ht="18.75" customHeight="1">
      <c r="B162" s="1121"/>
      <c r="C162" s="1122"/>
      <c r="D162" s="1312"/>
      <c r="E162" s="1164"/>
      <c r="F162" s="1123"/>
      <c r="G162" s="1124"/>
      <c r="H162" s="1257" t="str">
        <f t="shared" ca="1" si="4"/>
        <v/>
      </c>
      <c r="I162" s="1125"/>
      <c r="J162" s="1126"/>
      <c r="K162" s="1258"/>
      <c r="L162" s="1127"/>
    </row>
    <row r="163" spans="2:12" ht="18.75" customHeight="1">
      <c r="B163" s="1121"/>
      <c r="C163" s="1122"/>
      <c r="D163" s="1312"/>
      <c r="E163" s="1164"/>
      <c r="F163" s="1123"/>
      <c r="G163" s="1124"/>
      <c r="H163" s="1257" t="str">
        <f t="shared" ca="1" si="4"/>
        <v/>
      </c>
      <c r="I163" s="1125"/>
      <c r="J163" s="1126"/>
      <c r="K163" s="1258"/>
      <c r="L163" s="1127"/>
    </row>
    <row r="164" spans="2:12" ht="18.75" customHeight="1">
      <c r="B164" s="1121"/>
      <c r="C164" s="1122"/>
      <c r="D164" s="1312"/>
      <c r="E164" s="1164"/>
      <c r="F164" s="1123"/>
      <c r="G164" s="1124"/>
      <c r="H164" s="1257" t="str">
        <f t="shared" ca="1" si="4"/>
        <v/>
      </c>
      <c r="I164" s="1125"/>
      <c r="J164" s="1126"/>
      <c r="K164" s="1258"/>
      <c r="L164" s="1127"/>
    </row>
    <row r="165" spans="2:12" ht="18.75" customHeight="1">
      <c r="B165" s="1121"/>
      <c r="C165" s="1122"/>
      <c r="D165" s="1312"/>
      <c r="E165" s="1164"/>
      <c r="F165" s="1123"/>
      <c r="G165" s="1124"/>
      <c r="H165" s="1257" t="str">
        <f t="shared" ca="1" si="4"/>
        <v/>
      </c>
      <c r="I165" s="1125"/>
      <c r="J165" s="1126"/>
      <c r="K165" s="1258"/>
      <c r="L165" s="1127"/>
    </row>
    <row r="166" spans="2:12" ht="18.75" customHeight="1">
      <c r="B166" s="1121"/>
      <c r="C166" s="1122"/>
      <c r="D166" s="1312"/>
      <c r="E166" s="1164"/>
      <c r="F166" s="1123"/>
      <c r="G166" s="1124"/>
      <c r="H166" s="1257" t="str">
        <f t="shared" ca="1" si="4"/>
        <v/>
      </c>
      <c r="I166" s="1125"/>
      <c r="J166" s="1126"/>
      <c r="K166" s="1258"/>
      <c r="L166" s="1127"/>
    </row>
    <row r="167" spans="2:12" ht="18.75" customHeight="1">
      <c r="B167" s="1121"/>
      <c r="C167" s="1122"/>
      <c r="D167" s="1312"/>
      <c r="E167" s="1164"/>
      <c r="F167" s="1123"/>
      <c r="G167" s="1124"/>
      <c r="H167" s="1257" t="str">
        <f t="shared" ca="1" si="4"/>
        <v/>
      </c>
      <c r="I167" s="1125"/>
      <c r="J167" s="1126"/>
      <c r="K167" s="1258"/>
      <c r="L167" s="1127"/>
    </row>
    <row r="168" spans="2:12" ht="18.75" customHeight="1">
      <c r="B168" s="1121"/>
      <c r="C168" s="1122"/>
      <c r="D168" s="1312"/>
      <c r="E168" s="1164"/>
      <c r="F168" s="1123"/>
      <c r="G168" s="1124"/>
      <c r="H168" s="1257" t="str">
        <f t="shared" ca="1" si="4"/>
        <v/>
      </c>
      <c r="I168" s="1125"/>
      <c r="J168" s="1126"/>
      <c r="K168" s="1258"/>
      <c r="L168" s="1127"/>
    </row>
    <row r="169" spans="2:12" ht="18.75" customHeight="1">
      <c r="B169" s="1121"/>
      <c r="C169" s="1122"/>
      <c r="D169" s="1312"/>
      <c r="E169" s="1164"/>
      <c r="F169" s="1123"/>
      <c r="G169" s="1124"/>
      <c r="H169" s="1257" t="str">
        <f t="shared" ca="1" si="4"/>
        <v/>
      </c>
      <c r="I169" s="1125"/>
      <c r="J169" s="1126"/>
      <c r="K169" s="1258"/>
      <c r="L169" s="1127"/>
    </row>
    <row r="170" spans="2:12" ht="18.75" customHeight="1">
      <c r="B170" s="1121"/>
      <c r="C170" s="1122"/>
      <c r="D170" s="1312"/>
      <c r="E170" s="1164"/>
      <c r="F170" s="1123"/>
      <c r="G170" s="1124"/>
      <c r="H170" s="1257" t="str">
        <f t="shared" ref="H170:H199" ca="1" si="5">IF(AND(F170="",G170=""),"",OFFSET(H170,-1,0)+F170-G170)</f>
        <v/>
      </c>
      <c r="I170" s="1125"/>
      <c r="J170" s="1126"/>
      <c r="K170" s="1258"/>
      <c r="L170" s="1127"/>
    </row>
    <row r="171" spans="2:12" ht="18.75" customHeight="1">
      <c r="B171" s="1121"/>
      <c r="C171" s="1122"/>
      <c r="D171" s="1312"/>
      <c r="E171" s="1164"/>
      <c r="F171" s="1123"/>
      <c r="G171" s="1124"/>
      <c r="H171" s="1257" t="str">
        <f t="shared" ca="1" si="5"/>
        <v/>
      </c>
      <c r="I171" s="1125"/>
      <c r="J171" s="1126"/>
      <c r="K171" s="1258"/>
      <c r="L171" s="1127"/>
    </row>
    <row r="172" spans="2:12" ht="18.75" customHeight="1">
      <c r="B172" s="1121"/>
      <c r="C172" s="1122"/>
      <c r="D172" s="1312"/>
      <c r="E172" s="1164"/>
      <c r="F172" s="1123"/>
      <c r="G172" s="1124"/>
      <c r="H172" s="1257" t="str">
        <f t="shared" ca="1" si="5"/>
        <v/>
      </c>
      <c r="I172" s="1125"/>
      <c r="J172" s="1126"/>
      <c r="K172" s="1258"/>
      <c r="L172" s="1127"/>
    </row>
    <row r="173" spans="2:12" ht="18.75" customHeight="1">
      <c r="B173" s="1121"/>
      <c r="C173" s="1122"/>
      <c r="D173" s="1312"/>
      <c r="E173" s="1164"/>
      <c r="F173" s="1123"/>
      <c r="G173" s="1124"/>
      <c r="H173" s="1257" t="str">
        <f t="shared" ca="1" si="5"/>
        <v/>
      </c>
      <c r="I173" s="1125"/>
      <c r="J173" s="1126"/>
      <c r="K173" s="1258"/>
      <c r="L173" s="1127"/>
    </row>
    <row r="174" spans="2:12" ht="18.75" customHeight="1">
      <c r="B174" s="1121"/>
      <c r="C174" s="1122"/>
      <c r="D174" s="1312"/>
      <c r="E174" s="1164"/>
      <c r="F174" s="1123"/>
      <c r="G174" s="1124"/>
      <c r="H174" s="1257" t="str">
        <f t="shared" ca="1" si="5"/>
        <v/>
      </c>
      <c r="I174" s="1125"/>
      <c r="J174" s="1126"/>
      <c r="K174" s="1258"/>
      <c r="L174" s="1127"/>
    </row>
    <row r="175" spans="2:12" ht="18.75" customHeight="1">
      <c r="B175" s="1121"/>
      <c r="C175" s="1122"/>
      <c r="D175" s="1312"/>
      <c r="E175" s="1164"/>
      <c r="F175" s="1123"/>
      <c r="G175" s="1124"/>
      <c r="H175" s="1257" t="str">
        <f t="shared" ca="1" si="5"/>
        <v/>
      </c>
      <c r="I175" s="1125"/>
      <c r="J175" s="1126"/>
      <c r="K175" s="1258"/>
      <c r="L175" s="1127"/>
    </row>
    <row r="176" spans="2:12" ht="18.75" customHeight="1">
      <c r="B176" s="1121"/>
      <c r="C176" s="1122"/>
      <c r="D176" s="1312"/>
      <c r="E176" s="1164"/>
      <c r="F176" s="1123"/>
      <c r="G176" s="1124"/>
      <c r="H176" s="1257" t="str">
        <f t="shared" ca="1" si="5"/>
        <v/>
      </c>
      <c r="I176" s="1125"/>
      <c r="J176" s="1126"/>
      <c r="K176" s="1258"/>
      <c r="L176" s="1127"/>
    </row>
    <row r="177" spans="2:12" ht="18.75" customHeight="1">
      <c r="B177" s="1121"/>
      <c r="C177" s="1122"/>
      <c r="D177" s="1312"/>
      <c r="E177" s="1164"/>
      <c r="F177" s="1123"/>
      <c r="G177" s="1124"/>
      <c r="H177" s="1257" t="str">
        <f t="shared" ca="1" si="5"/>
        <v/>
      </c>
      <c r="I177" s="1125"/>
      <c r="J177" s="1126"/>
      <c r="K177" s="1258"/>
      <c r="L177" s="1127"/>
    </row>
    <row r="178" spans="2:12" ht="18.75" customHeight="1">
      <c r="B178" s="1121"/>
      <c r="C178" s="1122"/>
      <c r="D178" s="1312"/>
      <c r="E178" s="1164"/>
      <c r="F178" s="1123"/>
      <c r="G178" s="1124"/>
      <c r="H178" s="1257" t="str">
        <f t="shared" ca="1" si="5"/>
        <v/>
      </c>
      <c r="I178" s="1125"/>
      <c r="J178" s="1126"/>
      <c r="K178" s="1258"/>
      <c r="L178" s="1127"/>
    </row>
    <row r="179" spans="2:12" ht="18.75" customHeight="1">
      <c r="B179" s="1121"/>
      <c r="C179" s="1122"/>
      <c r="D179" s="1312"/>
      <c r="E179" s="1164"/>
      <c r="F179" s="1123"/>
      <c r="G179" s="1124"/>
      <c r="H179" s="1257" t="str">
        <f t="shared" ca="1" si="5"/>
        <v/>
      </c>
      <c r="I179" s="1125"/>
      <c r="J179" s="1126"/>
      <c r="K179" s="1258"/>
      <c r="L179" s="1127"/>
    </row>
    <row r="180" spans="2:12" ht="18.75" customHeight="1">
      <c r="B180" s="1121"/>
      <c r="C180" s="1122"/>
      <c r="D180" s="1312"/>
      <c r="E180" s="1164"/>
      <c r="F180" s="1123"/>
      <c r="G180" s="1124"/>
      <c r="H180" s="1257" t="str">
        <f t="shared" ca="1" si="5"/>
        <v/>
      </c>
      <c r="I180" s="1125"/>
      <c r="J180" s="1126"/>
      <c r="K180" s="1258"/>
      <c r="L180" s="1127"/>
    </row>
    <row r="181" spans="2:12" ht="18.75" customHeight="1">
      <c r="B181" s="1121"/>
      <c r="C181" s="1122"/>
      <c r="D181" s="1312"/>
      <c r="E181" s="1164"/>
      <c r="F181" s="1123"/>
      <c r="G181" s="1124"/>
      <c r="H181" s="1257" t="str">
        <f t="shared" ca="1" si="5"/>
        <v/>
      </c>
      <c r="I181" s="1125"/>
      <c r="J181" s="1126"/>
      <c r="K181" s="1258"/>
      <c r="L181" s="1127"/>
    </row>
    <row r="182" spans="2:12" ht="18.75" customHeight="1">
      <c r="B182" s="1121"/>
      <c r="C182" s="1122"/>
      <c r="D182" s="1312"/>
      <c r="E182" s="1164"/>
      <c r="F182" s="1123"/>
      <c r="G182" s="1124"/>
      <c r="H182" s="1257" t="str">
        <f t="shared" ca="1" si="5"/>
        <v/>
      </c>
      <c r="I182" s="1125"/>
      <c r="J182" s="1126"/>
      <c r="K182" s="1258"/>
      <c r="L182" s="1127"/>
    </row>
    <row r="183" spans="2:12" ht="18.75" customHeight="1">
      <c r="B183" s="1121"/>
      <c r="C183" s="1122"/>
      <c r="D183" s="1312"/>
      <c r="E183" s="1164"/>
      <c r="F183" s="1123"/>
      <c r="G183" s="1124"/>
      <c r="H183" s="1257" t="str">
        <f t="shared" ca="1" si="5"/>
        <v/>
      </c>
      <c r="I183" s="1125"/>
      <c r="J183" s="1126"/>
      <c r="K183" s="1258"/>
      <c r="L183" s="1127"/>
    </row>
    <row r="184" spans="2:12" ht="18.75" customHeight="1">
      <c r="B184" s="1121"/>
      <c r="C184" s="1122"/>
      <c r="D184" s="1312"/>
      <c r="E184" s="1164"/>
      <c r="F184" s="1123"/>
      <c r="G184" s="1124"/>
      <c r="H184" s="1257" t="str">
        <f t="shared" ca="1" si="5"/>
        <v/>
      </c>
      <c r="I184" s="1125"/>
      <c r="J184" s="1126"/>
      <c r="K184" s="1258"/>
      <c r="L184" s="1127"/>
    </row>
    <row r="185" spans="2:12" ht="18.75" customHeight="1">
      <c r="B185" s="1121"/>
      <c r="C185" s="1122"/>
      <c r="D185" s="1312"/>
      <c r="E185" s="1164"/>
      <c r="F185" s="1123"/>
      <c r="G185" s="1124"/>
      <c r="H185" s="1257" t="str">
        <f t="shared" ca="1" si="5"/>
        <v/>
      </c>
      <c r="I185" s="1125"/>
      <c r="J185" s="1126"/>
      <c r="K185" s="1258"/>
      <c r="L185" s="1127"/>
    </row>
    <row r="186" spans="2:12" ht="18.75" customHeight="1">
      <c r="B186" s="1121"/>
      <c r="C186" s="1122"/>
      <c r="D186" s="1312"/>
      <c r="E186" s="1164"/>
      <c r="F186" s="1123"/>
      <c r="G186" s="1124"/>
      <c r="H186" s="1257" t="str">
        <f t="shared" ca="1" si="5"/>
        <v/>
      </c>
      <c r="I186" s="1125"/>
      <c r="J186" s="1126"/>
      <c r="K186" s="1258"/>
      <c r="L186" s="1127"/>
    </row>
    <row r="187" spans="2:12" ht="18.75" customHeight="1">
      <c r="B187" s="1121"/>
      <c r="C187" s="1122"/>
      <c r="D187" s="1312"/>
      <c r="E187" s="1164"/>
      <c r="F187" s="1123"/>
      <c r="G187" s="1124"/>
      <c r="H187" s="1257" t="str">
        <f t="shared" ca="1" si="5"/>
        <v/>
      </c>
      <c r="I187" s="1125"/>
      <c r="J187" s="1126"/>
      <c r="K187" s="1258"/>
      <c r="L187" s="1127"/>
    </row>
    <row r="188" spans="2:12" ht="18.75" customHeight="1">
      <c r="B188" s="1121"/>
      <c r="C188" s="1122"/>
      <c r="D188" s="1312"/>
      <c r="E188" s="1164"/>
      <c r="F188" s="1123"/>
      <c r="G188" s="1124"/>
      <c r="H188" s="1257" t="str">
        <f t="shared" ca="1" si="5"/>
        <v/>
      </c>
      <c r="I188" s="1125"/>
      <c r="J188" s="1126"/>
      <c r="K188" s="1258"/>
      <c r="L188" s="1127"/>
    </row>
    <row r="189" spans="2:12" ht="18.75" customHeight="1">
      <c r="B189" s="1121"/>
      <c r="C189" s="1122"/>
      <c r="D189" s="1312"/>
      <c r="E189" s="1164"/>
      <c r="F189" s="1123"/>
      <c r="G189" s="1124"/>
      <c r="H189" s="1257" t="str">
        <f t="shared" ca="1" si="5"/>
        <v/>
      </c>
      <c r="I189" s="1125"/>
      <c r="J189" s="1126"/>
      <c r="K189" s="1258"/>
      <c r="L189" s="1127"/>
    </row>
    <row r="190" spans="2:12" ht="18.75" customHeight="1">
      <c r="B190" s="1121"/>
      <c r="C190" s="1122"/>
      <c r="D190" s="1312"/>
      <c r="E190" s="1164"/>
      <c r="F190" s="1123"/>
      <c r="G190" s="1124"/>
      <c r="H190" s="1257" t="str">
        <f t="shared" ca="1" si="5"/>
        <v/>
      </c>
      <c r="I190" s="1125"/>
      <c r="J190" s="1126"/>
      <c r="K190" s="1258"/>
      <c r="L190" s="1127"/>
    </row>
    <row r="191" spans="2:12" ht="18.75" customHeight="1">
      <c r="B191" s="1121"/>
      <c r="C191" s="1122"/>
      <c r="D191" s="1312"/>
      <c r="E191" s="1164"/>
      <c r="F191" s="1123"/>
      <c r="G191" s="1124"/>
      <c r="H191" s="1257" t="str">
        <f t="shared" ca="1" si="5"/>
        <v/>
      </c>
      <c r="I191" s="1125"/>
      <c r="J191" s="1126"/>
      <c r="K191" s="1258"/>
      <c r="L191" s="1127"/>
    </row>
    <row r="192" spans="2:12" ht="18.75" customHeight="1">
      <c r="B192" s="1121"/>
      <c r="C192" s="1122"/>
      <c r="D192" s="1312"/>
      <c r="E192" s="1164"/>
      <c r="F192" s="1123"/>
      <c r="G192" s="1124"/>
      <c r="H192" s="1257" t="str">
        <f t="shared" ca="1" si="5"/>
        <v/>
      </c>
      <c r="I192" s="1125"/>
      <c r="J192" s="1126"/>
      <c r="K192" s="1258"/>
      <c r="L192" s="1127"/>
    </row>
    <row r="193" spans="1:14" ht="18.75" customHeight="1">
      <c r="B193" s="1121"/>
      <c r="C193" s="1122"/>
      <c r="D193" s="1312"/>
      <c r="E193" s="1164"/>
      <c r="F193" s="1123"/>
      <c r="G193" s="1124"/>
      <c r="H193" s="1257" t="str">
        <f t="shared" ca="1" si="5"/>
        <v/>
      </c>
      <c r="I193" s="1125"/>
      <c r="J193" s="1126"/>
      <c r="K193" s="1258"/>
      <c r="L193" s="1127"/>
    </row>
    <row r="194" spans="1:14" ht="18.75" customHeight="1">
      <c r="B194" s="1121"/>
      <c r="C194" s="1122"/>
      <c r="D194" s="1312"/>
      <c r="E194" s="1164"/>
      <c r="F194" s="1123"/>
      <c r="G194" s="1124"/>
      <c r="H194" s="1257" t="str">
        <f t="shared" ca="1" si="5"/>
        <v/>
      </c>
      <c r="I194" s="1125"/>
      <c r="J194" s="1126"/>
      <c r="K194" s="1258"/>
      <c r="L194" s="1127"/>
    </row>
    <row r="195" spans="1:14" ht="18.75" customHeight="1">
      <c r="B195" s="1121"/>
      <c r="C195" s="1122"/>
      <c r="D195" s="1312"/>
      <c r="E195" s="1164"/>
      <c r="F195" s="1123"/>
      <c r="G195" s="1124"/>
      <c r="H195" s="1257" t="str">
        <f t="shared" ca="1" si="5"/>
        <v/>
      </c>
      <c r="I195" s="1125"/>
      <c r="J195" s="1126"/>
      <c r="K195" s="1258"/>
      <c r="L195" s="1127"/>
    </row>
    <row r="196" spans="1:14" ht="18.75" customHeight="1">
      <c r="B196" s="1121"/>
      <c r="C196" s="1122"/>
      <c r="D196" s="1312"/>
      <c r="E196" s="1164"/>
      <c r="F196" s="1123"/>
      <c r="G196" s="1124"/>
      <c r="H196" s="1257" t="str">
        <f t="shared" ca="1" si="5"/>
        <v/>
      </c>
      <c r="I196" s="1125"/>
      <c r="J196" s="1126"/>
      <c r="K196" s="1258"/>
      <c r="L196" s="1127"/>
    </row>
    <row r="197" spans="1:14" ht="18.75" customHeight="1">
      <c r="B197" s="1121"/>
      <c r="C197" s="1122"/>
      <c r="D197" s="1312"/>
      <c r="E197" s="1164"/>
      <c r="F197" s="1123"/>
      <c r="G197" s="1124"/>
      <c r="H197" s="1257" t="str">
        <f t="shared" ca="1" si="5"/>
        <v/>
      </c>
      <c r="I197" s="1125"/>
      <c r="J197" s="1126"/>
      <c r="K197" s="1258"/>
      <c r="L197" s="1127"/>
    </row>
    <row r="198" spans="1:14" ht="18.75" customHeight="1">
      <c r="B198" s="1121"/>
      <c r="C198" s="1122"/>
      <c r="D198" s="1312"/>
      <c r="E198" s="1164"/>
      <c r="F198" s="1123"/>
      <c r="G198" s="1124"/>
      <c r="H198" s="1257" t="str">
        <f t="shared" ca="1" si="5"/>
        <v/>
      </c>
      <c r="I198" s="1125"/>
      <c r="J198" s="1126"/>
      <c r="K198" s="1258"/>
      <c r="L198" s="1127"/>
    </row>
    <row r="199" spans="1:14" ht="18.75" customHeight="1">
      <c r="B199" s="1121"/>
      <c r="C199" s="1122"/>
      <c r="D199" s="1312"/>
      <c r="E199" s="1164"/>
      <c r="F199" s="1123"/>
      <c r="G199" s="1124"/>
      <c r="H199" s="1257" t="str">
        <f t="shared" ca="1" si="5"/>
        <v/>
      </c>
      <c r="I199" s="1125"/>
      <c r="J199" s="1126"/>
      <c r="K199" s="1258"/>
      <c r="L199" s="1127"/>
    </row>
    <row r="200" spans="1:14" ht="16.5" customHeight="1" thickBot="1">
      <c r="B200" s="702"/>
      <c r="C200" s="703"/>
      <c r="D200" s="769" t="s">
        <v>4635</v>
      </c>
      <c r="E200" s="704"/>
      <c r="F200" s="705"/>
      <c r="G200" s="706"/>
      <c r="H200" s="707"/>
      <c r="I200" s="708"/>
      <c r="J200" s="709"/>
      <c r="K200" s="710"/>
      <c r="L200" s="711"/>
    </row>
    <row r="201" spans="1:14" ht="19.5" customHeight="1" thickTop="1">
      <c r="B201" s="712" t="s">
        <v>859</v>
      </c>
      <c r="C201" s="713"/>
      <c r="D201" s="713"/>
      <c r="E201" s="714"/>
      <c r="F201" s="715" t="str">
        <f ca="1">IF(SUM(F10:OFFSET(F201,-1,0))&gt;0,SUM(F10:OFFSET(F201,-1,0)),"")</f>
        <v/>
      </c>
      <c r="G201" s="716" t="str">
        <f ca="1">IF(SUM(G10:OFFSET(G201,-1,0))&gt;0,SUM(G10:OFFSET(G201,-1,0)),"")</f>
        <v/>
      </c>
      <c r="H201" s="717" t="str">
        <f ca="1">IFERROR(SUM(F201-G201),"")</f>
        <v/>
      </c>
      <c r="I201" s="718"/>
      <c r="J201" s="719"/>
      <c r="K201" s="720"/>
      <c r="L201" s="721"/>
    </row>
    <row r="202" spans="1:14" ht="18.75" customHeight="1">
      <c r="B202" s="722" t="s">
        <v>4645</v>
      </c>
      <c r="C202" s="723"/>
      <c r="D202" s="724"/>
      <c r="E202" s="725"/>
      <c r="F202" s="725"/>
      <c r="G202" s="726"/>
      <c r="H202" s="727"/>
      <c r="I202" s="727"/>
      <c r="J202" s="727"/>
      <c r="K202" s="695"/>
      <c r="L202" s="695"/>
    </row>
    <row r="203" spans="1:14" ht="18.75" customHeight="1">
      <c r="B203" s="722"/>
      <c r="C203" s="723"/>
      <c r="D203" s="724"/>
      <c r="E203" s="725"/>
      <c r="F203" s="725"/>
      <c r="G203" s="726"/>
      <c r="H203" s="727"/>
      <c r="I203" s="727"/>
      <c r="J203" s="727"/>
      <c r="K203" s="695"/>
      <c r="L203" s="695"/>
    </row>
    <row r="204" spans="1:14" ht="14.25" customHeight="1">
      <c r="B204" s="728"/>
      <c r="C204" s="728"/>
      <c r="D204" s="728"/>
      <c r="E204" s="728"/>
      <c r="F204" s="728"/>
      <c r="G204" s="728"/>
      <c r="H204" s="728"/>
      <c r="I204" s="728"/>
      <c r="J204" s="728"/>
      <c r="K204" s="695"/>
      <c r="L204" s="695"/>
    </row>
    <row r="205" spans="1:14" s="230" customFormat="1" ht="19.5" customHeight="1">
      <c r="A205" s="232"/>
      <c r="B205" s="729" t="s">
        <v>4777</v>
      </c>
      <c r="C205" s="730">
        <v>1</v>
      </c>
      <c r="D205" s="729" t="s">
        <v>4776</v>
      </c>
      <c r="E205" s="729"/>
      <c r="F205" s="731"/>
      <c r="G205" s="732" t="s">
        <v>4779</v>
      </c>
      <c r="H205" s="732">
        <v>2</v>
      </c>
      <c r="I205" s="732" t="s">
        <v>4778</v>
      </c>
      <c r="J205" s="732"/>
      <c r="K205" s="732"/>
      <c r="L205" s="732"/>
      <c r="M205" s="232"/>
      <c r="N205" s="176"/>
    </row>
    <row r="206" spans="1:14" s="230" customFormat="1" ht="19.5" customHeight="1">
      <c r="A206" s="232"/>
      <c r="B206" s="2266" t="s">
        <v>182</v>
      </c>
      <c r="C206" s="2267"/>
      <c r="D206" s="2270" t="s">
        <v>864</v>
      </c>
      <c r="E206" s="2271"/>
      <c r="F206" s="733"/>
      <c r="G206" s="2264" t="s">
        <v>182</v>
      </c>
      <c r="H206" s="2264"/>
      <c r="I206" s="2258" t="s">
        <v>864</v>
      </c>
      <c r="J206" s="2258"/>
      <c r="K206" s="2258"/>
      <c r="L206" s="2258"/>
      <c r="N206" s="232"/>
    </row>
    <row r="207" spans="1:14" s="230" customFormat="1" ht="19.5" customHeight="1">
      <c r="A207" s="232"/>
      <c r="B207" s="2268"/>
      <c r="C207" s="2269"/>
      <c r="D207" s="734" t="s">
        <v>863</v>
      </c>
      <c r="E207" s="1160" t="s">
        <v>862</v>
      </c>
      <c r="F207" s="733"/>
      <c r="G207" s="2264"/>
      <c r="H207" s="2264"/>
      <c r="I207" s="2258" t="s">
        <v>863</v>
      </c>
      <c r="J207" s="2258"/>
      <c r="K207" s="2259" t="s">
        <v>862</v>
      </c>
      <c r="L207" s="2259"/>
      <c r="N207" s="232"/>
    </row>
    <row r="208" spans="1:14" s="230" customFormat="1" ht="19.5" customHeight="1">
      <c r="A208" s="232"/>
      <c r="B208" s="735" t="s">
        <v>245</v>
      </c>
      <c r="C208" s="736"/>
      <c r="D208" s="737">
        <f>SUMIFS($F$10:$F$199,$C$10:$C$199,B208,$E$10:$E$199,$C$205)</f>
        <v>0</v>
      </c>
      <c r="E208" s="1163"/>
      <c r="F208" s="733"/>
      <c r="G208" s="2265" t="s">
        <v>245</v>
      </c>
      <c r="H208" s="2265"/>
      <c r="I208" s="2242">
        <f>SUMIFS($F$10:$F$200,$C$10:$C$200,G208,$E$10:$E$200,$H$205)</f>
        <v>0</v>
      </c>
      <c r="J208" s="2242"/>
      <c r="K208" s="2241">
        <f>SUMIFS($H$9:$H$199,$C$9:$C$199,I208,$F$9:$F$199,$H$204)</f>
        <v>0</v>
      </c>
      <c r="L208" s="2241"/>
      <c r="N208" s="232"/>
    </row>
    <row r="209" spans="1:14" s="230" customFormat="1" ht="19.5" customHeight="1">
      <c r="A209" s="232"/>
      <c r="B209" s="735" t="s">
        <v>257</v>
      </c>
      <c r="C209" s="736"/>
      <c r="D209" s="737">
        <f>SUMIFS($F$10:$F$199,$C$10:$C$199,B209,$E$10:$E$199,$C$205)</f>
        <v>0</v>
      </c>
      <c r="E209" s="1163"/>
      <c r="F209" s="733"/>
      <c r="G209" s="2265" t="s">
        <v>257</v>
      </c>
      <c r="H209" s="2265"/>
      <c r="I209" s="2242">
        <f>SUMIFS($F$10:$F$200,$C$10:$C$200,G209,$E$10:$E$200,$H$205)</f>
        <v>0</v>
      </c>
      <c r="J209" s="2242"/>
      <c r="K209" s="2241">
        <f>SUMIFS($H$9:$H$199,$C$9:$C$199,I209,$F$9:$F$199,$H$204)</f>
        <v>0</v>
      </c>
      <c r="L209" s="2241"/>
      <c r="N209" s="232"/>
    </row>
    <row r="210" spans="1:14" s="230" customFormat="1" ht="19.5" customHeight="1">
      <c r="A210" s="232"/>
      <c r="B210" s="735" t="s">
        <v>266</v>
      </c>
      <c r="C210" s="736"/>
      <c r="D210" s="737">
        <f>SUMIFS($F$10:$F$199,$C$10:$C$199,B210,$E$10:$E$199,$C$205)</f>
        <v>0</v>
      </c>
      <c r="E210" s="1163"/>
      <c r="F210" s="733"/>
      <c r="G210" s="2265" t="s">
        <v>266</v>
      </c>
      <c r="H210" s="2265"/>
      <c r="I210" s="2242">
        <f>SUMIFS($F$10:$F$200,$C$10:$C$200,G210,$E$10:$E$200,$H$205)</f>
        <v>0</v>
      </c>
      <c r="J210" s="2242"/>
      <c r="K210" s="2241">
        <f>SUMIFS($H$9:$H$199,$C$9:$C$199,I210,$F$9:$F$199,$H$204)</f>
        <v>0</v>
      </c>
      <c r="L210" s="2241"/>
      <c r="N210" s="232"/>
    </row>
    <row r="211" spans="1:14" s="230" customFormat="1" ht="19.5" customHeight="1">
      <c r="A211" s="232"/>
      <c r="B211" s="735" t="s">
        <v>270</v>
      </c>
      <c r="C211" s="736"/>
      <c r="D211" s="738"/>
      <c r="E211" s="1159">
        <f>SUMIFS($G$10:$G$199,$C$10:$C$199,B211,$E$10:$E$199,$C$205)</f>
        <v>0</v>
      </c>
      <c r="F211" s="733"/>
      <c r="G211" s="2265" t="s">
        <v>270</v>
      </c>
      <c r="H211" s="2265"/>
      <c r="I211" s="2241">
        <f>SUMIFS($H$9:$H$199,$C$9:$C$199,G211,$F$9:$F$199,$H$204)</f>
        <v>0</v>
      </c>
      <c r="J211" s="2241"/>
      <c r="K211" s="2242">
        <f>SUMIFS($G$10:$G$200,$C$10:$C$200,G211,$E$10:$E$200,$H$205)</f>
        <v>0</v>
      </c>
      <c r="L211" s="2242"/>
      <c r="N211" s="232"/>
    </row>
    <row r="212" spans="1:14" s="230" customFormat="1" ht="19.5" customHeight="1">
      <c r="A212" s="232"/>
      <c r="B212" s="735" t="s">
        <v>4745</v>
      </c>
      <c r="C212" s="736"/>
      <c r="D212" s="738"/>
      <c r="E212" s="1159">
        <f>SUMIFS($G$10:$G$199,$C$10:$C$199,B212,$E$10:$E$199,$C$205)</f>
        <v>0</v>
      </c>
      <c r="F212" s="733"/>
      <c r="G212" s="2265" t="s">
        <v>4745</v>
      </c>
      <c r="H212" s="2265"/>
      <c r="I212" s="2241">
        <f>SUMIFS($H$9:$H$199,$C$9:$C$199,G212,$F$9:$F$199,$H$204)</f>
        <v>0</v>
      </c>
      <c r="J212" s="2241"/>
      <c r="K212" s="2242">
        <f>SUMIFS($G$10:$G$200,$C$10:$C$200,G212,$E$10:$E$200,$H$205)</f>
        <v>0</v>
      </c>
      <c r="L212" s="2242"/>
      <c r="N212" s="232"/>
    </row>
    <row r="213" spans="1:14" s="230" customFormat="1" ht="19.5" customHeight="1">
      <c r="A213" s="232"/>
      <c r="B213" s="735" t="s">
        <v>4746</v>
      </c>
      <c r="C213" s="736"/>
      <c r="D213" s="738"/>
      <c r="E213" s="1159">
        <f>SUMIFS($G$10:$G$199,$C$10:$C$199,B213,$E$10:$E$199,$C$205)</f>
        <v>0</v>
      </c>
      <c r="F213" s="733"/>
      <c r="G213" s="2265" t="s">
        <v>4746</v>
      </c>
      <c r="H213" s="2265"/>
      <c r="I213" s="2241">
        <f>SUMIFS($H$9:$H$199,$C$9:$C$199,G213,$F$9:$F$199,$H$204)</f>
        <v>0</v>
      </c>
      <c r="J213" s="2241"/>
      <c r="K213" s="2242">
        <f>SUMIFS($G$10:$G$200,$C$10:$C$200,G213,$E$10:$E$200,$H$205)</f>
        <v>0</v>
      </c>
      <c r="L213" s="2242"/>
      <c r="N213" s="232"/>
    </row>
    <row r="214" spans="1:14" s="230" customFormat="1" ht="19.5" customHeight="1">
      <c r="A214" s="232"/>
      <c r="B214" s="735" t="s">
        <v>4747</v>
      </c>
      <c r="C214" s="736"/>
      <c r="D214" s="739"/>
      <c r="E214" s="1159">
        <f>SUMIFS($G$10:$G$199,$C$10:$C$199,B214,$E$10:$E$199,$C$205)</f>
        <v>0</v>
      </c>
      <c r="F214" s="733"/>
      <c r="G214" s="2265" t="s">
        <v>4747</v>
      </c>
      <c r="H214" s="2265"/>
      <c r="I214" s="2241">
        <f>SUMIFS($H$9:$H$199,$C$9:$C$199,G214,$F$9:$F$199,$H$204)</f>
        <v>0</v>
      </c>
      <c r="J214" s="2241"/>
      <c r="K214" s="2242">
        <f>SUMIFS($G$10:$G$200,$C$10:$C$200,G214,$E$10:$E$200,$H$205)</f>
        <v>0</v>
      </c>
      <c r="L214" s="2242"/>
      <c r="N214" s="232"/>
    </row>
    <row r="215" spans="1:14" s="230" customFormat="1" ht="19.5" customHeight="1" thickBot="1">
      <c r="A215" s="232"/>
      <c r="B215" s="2246" t="s">
        <v>861</v>
      </c>
      <c r="C215" s="2247"/>
      <c r="D215" s="740"/>
      <c r="E215" s="1161">
        <f>D216-SUM(E211:E214)</f>
        <v>0</v>
      </c>
      <c r="F215" s="733"/>
      <c r="G215" s="2275" t="s">
        <v>860</v>
      </c>
      <c r="H215" s="2275"/>
      <c r="I215" s="2240">
        <f>SUMIFS($H$9:$H$199,$C$9:$C$199,G215,$F$9:$F$199,$H$204)</f>
        <v>0</v>
      </c>
      <c r="J215" s="2240"/>
      <c r="K215" s="2243">
        <f>I216-SUM(K211:L214)</f>
        <v>0</v>
      </c>
      <c r="L215" s="2243"/>
      <c r="N215" s="232"/>
    </row>
    <row r="216" spans="1:14" s="230" customFormat="1" ht="19.5" customHeight="1" thickTop="1">
      <c r="A216" s="232"/>
      <c r="B216" s="2248" t="s">
        <v>859</v>
      </c>
      <c r="C216" s="2249"/>
      <c r="D216" s="741">
        <f>SUM(D208:D215)</f>
        <v>0</v>
      </c>
      <c r="E216" s="1162">
        <f>SUM(E211:E215)</f>
        <v>0</v>
      </c>
      <c r="F216" s="733"/>
      <c r="G216" s="2263" t="s">
        <v>859</v>
      </c>
      <c r="H216" s="2263"/>
      <c r="I216" s="2236">
        <f>SUM(I208:J210)</f>
        <v>0</v>
      </c>
      <c r="J216" s="2236"/>
      <c r="K216" s="2236">
        <f>SUM(K211:L215)</f>
        <v>0</v>
      </c>
      <c r="L216" s="2236"/>
      <c r="N216" s="232"/>
    </row>
    <row r="217" spans="1:14" s="230" customFormat="1" ht="99.95" customHeight="1">
      <c r="A217" s="232"/>
      <c r="B217" s="573"/>
      <c r="C217" s="742"/>
      <c r="D217" s="743"/>
      <c r="E217" s="744"/>
      <c r="F217" s="745"/>
      <c r="G217" s="746"/>
      <c r="H217" s="746"/>
      <c r="I217" s="747"/>
      <c r="J217" s="747"/>
      <c r="K217" s="747"/>
      <c r="L217" s="744"/>
      <c r="M217" s="232"/>
      <c r="N217" s="231"/>
    </row>
    <row r="218" spans="1:14" s="229" customFormat="1" ht="18" customHeight="1">
      <c r="B218" s="746" t="s">
        <v>858</v>
      </c>
      <c r="C218" s="748"/>
      <c r="D218" s="746"/>
      <c r="E218" s="746"/>
      <c r="F218" s="746"/>
      <c r="G218" s="749"/>
      <c r="H218" s="749"/>
      <c r="I218" s="749"/>
      <c r="J218" s="749"/>
      <c r="K218" s="749"/>
      <c r="L218" s="750"/>
    </row>
    <row r="219" spans="1:14" s="229" customFormat="1" ht="18" customHeight="1">
      <c r="B219" s="751" t="s">
        <v>857</v>
      </c>
      <c r="C219" s="751" t="s">
        <v>856</v>
      </c>
      <c r="D219" s="2237" t="s">
        <v>855</v>
      </c>
      <c r="E219" s="2238"/>
      <c r="F219" s="2238"/>
      <c r="G219" s="2238"/>
      <c r="H219" s="2238"/>
      <c r="I219" s="2238"/>
      <c r="J219" s="2238"/>
      <c r="K219" s="2239"/>
      <c r="L219" s="750"/>
    </row>
    <row r="220" spans="1:14" s="229" customFormat="1" ht="18" customHeight="1">
      <c r="B220" s="751">
        <v>1</v>
      </c>
      <c r="C220" s="751" t="s">
        <v>854</v>
      </c>
      <c r="D220" s="2230" t="s">
        <v>4896</v>
      </c>
      <c r="E220" s="2231"/>
      <c r="F220" s="2231"/>
      <c r="G220" s="2231"/>
      <c r="H220" s="2231"/>
      <c r="I220" s="2231"/>
      <c r="J220" s="2231"/>
      <c r="K220" s="2232"/>
      <c r="L220" s="750"/>
    </row>
    <row r="221" spans="1:14" s="229" customFormat="1" ht="18" customHeight="1">
      <c r="B221" s="751">
        <v>2</v>
      </c>
      <c r="C221" s="751" t="s">
        <v>853</v>
      </c>
      <c r="D221" s="2230" t="s">
        <v>852</v>
      </c>
      <c r="E221" s="2231"/>
      <c r="F221" s="2231"/>
      <c r="G221" s="2231"/>
      <c r="H221" s="2231"/>
      <c r="I221" s="2231"/>
      <c r="J221" s="2231"/>
      <c r="K221" s="2232"/>
      <c r="L221" s="750"/>
    </row>
    <row r="222" spans="1:14" s="229" customFormat="1" ht="18" customHeight="1">
      <c r="B222" s="751">
        <v>3</v>
      </c>
      <c r="C222" s="751" t="s">
        <v>851</v>
      </c>
      <c r="D222" s="2230" t="s">
        <v>850</v>
      </c>
      <c r="E222" s="2231"/>
      <c r="F222" s="2231"/>
      <c r="G222" s="2231"/>
      <c r="H222" s="2231"/>
      <c r="I222" s="2231"/>
      <c r="J222" s="2231"/>
      <c r="K222" s="2232"/>
      <c r="L222" s="750"/>
    </row>
    <row r="223" spans="1:14" s="229" customFormat="1" ht="18" customHeight="1">
      <c r="B223" s="751">
        <v>4</v>
      </c>
      <c r="C223" s="751" t="s">
        <v>849</v>
      </c>
      <c r="D223" s="2230" t="s">
        <v>848</v>
      </c>
      <c r="E223" s="2231"/>
      <c r="F223" s="2231"/>
      <c r="G223" s="2231"/>
      <c r="H223" s="2231"/>
      <c r="I223" s="2231"/>
      <c r="J223" s="2231"/>
      <c r="K223" s="2232"/>
      <c r="L223" s="750"/>
    </row>
    <row r="224" spans="1:14" s="229" customFormat="1" ht="24.6" hidden="1" customHeight="1">
      <c r="B224" s="751"/>
      <c r="C224" s="752"/>
      <c r="D224" s="753"/>
      <c r="E224" s="754"/>
      <c r="F224" s="754"/>
      <c r="G224" s="755"/>
      <c r="H224" s="755"/>
      <c r="I224" s="755"/>
      <c r="J224" s="755"/>
      <c r="K224" s="756"/>
      <c r="L224" s="750"/>
    </row>
    <row r="225" spans="2:12" s="229" customFormat="1" ht="24.75" customHeight="1">
      <c r="B225" s="751">
        <v>5</v>
      </c>
      <c r="C225" s="751" t="s">
        <v>847</v>
      </c>
      <c r="D225" s="2230" t="s">
        <v>846</v>
      </c>
      <c r="E225" s="2231"/>
      <c r="F225" s="2231"/>
      <c r="G225" s="2231"/>
      <c r="H225" s="2231"/>
      <c r="I225" s="2231"/>
      <c r="J225" s="2231"/>
      <c r="K225" s="2232"/>
      <c r="L225" s="750"/>
    </row>
    <row r="226" spans="2:12" s="229" customFormat="1" ht="89.45" customHeight="1">
      <c r="B226" s="757">
        <v>6</v>
      </c>
      <c r="C226" s="757" t="s">
        <v>845</v>
      </c>
      <c r="D226" s="2230" t="s">
        <v>4973</v>
      </c>
      <c r="E226" s="2231"/>
      <c r="F226" s="2231"/>
      <c r="G226" s="2231"/>
      <c r="H226" s="2231"/>
      <c r="I226" s="2231"/>
      <c r="J226" s="2231"/>
      <c r="K226" s="2232"/>
      <c r="L226" s="750"/>
    </row>
    <row r="227" spans="2:12" s="229" customFormat="1" ht="18.75" customHeight="1">
      <c r="B227" s="757">
        <v>7</v>
      </c>
      <c r="C227" s="757" t="s">
        <v>844</v>
      </c>
      <c r="D227" s="2233" t="s">
        <v>843</v>
      </c>
      <c r="E227" s="2233"/>
      <c r="F227" s="2233"/>
      <c r="G227" s="2233"/>
      <c r="H227" s="2233"/>
      <c r="I227" s="2233"/>
      <c r="J227" s="2233"/>
      <c r="K227" s="2233"/>
      <c r="L227" s="750"/>
    </row>
    <row r="228" spans="2:12" ht="18.75" customHeight="1">
      <c r="B228" s="695"/>
      <c r="C228" s="694"/>
      <c r="D228" s="695"/>
      <c r="E228" s="695"/>
      <c r="F228" s="695"/>
      <c r="G228" s="695"/>
      <c r="H228" s="695"/>
      <c r="I228" s="695"/>
      <c r="J228" s="695"/>
      <c r="K228" s="695"/>
      <c r="L228" s="695"/>
    </row>
  </sheetData>
  <sheetProtection selectLockedCells="1"/>
  <sortState xmlns:xlrd2="http://schemas.microsoft.com/office/spreadsheetml/2017/richdata2" ref="B10:M199">
    <sortCondition ref="B10"/>
  </sortState>
  <mergeCells count="59">
    <mergeCell ref="E2:G2"/>
    <mergeCell ref="B8:B9"/>
    <mergeCell ref="C8:C9"/>
    <mergeCell ref="G214:H214"/>
    <mergeCell ref="G215:H215"/>
    <mergeCell ref="G216:H216"/>
    <mergeCell ref="G206:H207"/>
    <mergeCell ref="G208:H208"/>
    <mergeCell ref="B206:C207"/>
    <mergeCell ref="G212:H212"/>
    <mergeCell ref="G213:H213"/>
    <mergeCell ref="G209:H209"/>
    <mergeCell ref="G210:H210"/>
    <mergeCell ref="G211:H211"/>
    <mergeCell ref="D206:E206"/>
    <mergeCell ref="J3:L3"/>
    <mergeCell ref="B4:L4"/>
    <mergeCell ref="B5:L5"/>
    <mergeCell ref="B6:L6"/>
    <mergeCell ref="B7:L7"/>
    <mergeCell ref="L8:L9"/>
    <mergeCell ref="K8:K9"/>
    <mergeCell ref="J8:J9"/>
    <mergeCell ref="B215:C215"/>
    <mergeCell ref="B216:C216"/>
    <mergeCell ref="E8:E9"/>
    <mergeCell ref="I8:I9"/>
    <mergeCell ref="F8:F9"/>
    <mergeCell ref="G8:G9"/>
    <mergeCell ref="I207:J207"/>
    <mergeCell ref="K207:L207"/>
    <mergeCell ref="I206:L206"/>
    <mergeCell ref="I208:J208"/>
    <mergeCell ref="I209:J209"/>
    <mergeCell ref="I212:J212"/>
    <mergeCell ref="I213:J213"/>
    <mergeCell ref="K212:L212"/>
    <mergeCell ref="K213:L213"/>
    <mergeCell ref="K214:L214"/>
    <mergeCell ref="K215:L215"/>
    <mergeCell ref="I210:J210"/>
    <mergeCell ref="I211:J211"/>
    <mergeCell ref="I214:J214"/>
    <mergeCell ref="D226:K226"/>
    <mergeCell ref="D227:K227"/>
    <mergeCell ref="D8:D9"/>
    <mergeCell ref="I216:J216"/>
    <mergeCell ref="K216:L216"/>
    <mergeCell ref="D219:K219"/>
    <mergeCell ref="D220:K220"/>
    <mergeCell ref="D221:K221"/>
    <mergeCell ref="D222:K222"/>
    <mergeCell ref="D223:K223"/>
    <mergeCell ref="D225:K225"/>
    <mergeCell ref="I215:J215"/>
    <mergeCell ref="K208:L208"/>
    <mergeCell ref="K209:L209"/>
    <mergeCell ref="K210:L210"/>
    <mergeCell ref="K211:L211"/>
  </mergeCells>
  <phoneticPr fontId="5"/>
  <dataValidations count="5">
    <dataValidation imeMode="off" allowBlank="1" showInputMessage="1" showErrorMessage="1" sqref="F200:G200 B200 I200:J200" xr:uid="{00000000-0002-0000-0000-000003000000}"/>
    <dataValidation type="list" allowBlank="1" showInputMessage="1" showErrorMessage="1" sqref="L200" xr:uid="{DA20F7C8-75E8-4D5B-9466-92F1F69352F2}">
      <formula1>"○,　"</formula1>
    </dataValidation>
    <dataValidation type="list" allowBlank="1" showInputMessage="1" showErrorMessage="1" sqref="C10:C199" xr:uid="{1181FD0C-BD90-4BA2-B937-42A4DF3A3992}">
      <formula1>Ｊ.金銭出納簿の収支の分類</formula1>
    </dataValidation>
    <dataValidation type="list" allowBlank="1" showInputMessage="1" showErrorMessage="1" sqref="E10:E199" xr:uid="{8FA1E507-ED8F-47B0-9446-92567889C126}">
      <formula1>I</formula1>
    </dataValidation>
    <dataValidation type="list" allowBlank="1" showInputMessage="1" showErrorMessage="1" sqref="L10:L199" xr:uid="{70276ABA-1D24-4FF1-8C14-02FD38AC8926}">
      <formula1>B.○か空白</formula1>
    </dataValidation>
  </dataValidations>
  <printOptions horizontalCentered="1"/>
  <pageMargins left="0.59055118110236227" right="0.31496062992125984" top="0.74803149606299213" bottom="0.74803149606299213" header="0.31496062992125984" footer="0.31496062992125984"/>
  <pageSetup paperSize="9" scale="67" fitToHeight="0" orientation="portrait" r:id="rId1"/>
  <rowBreaks count="1" manualBreakCount="1">
    <brk id="202" max="12" man="1"/>
  </rowBreaks>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F9AC9739-E577-492F-8169-B9A90E85FFD1}">
          <x14:formula1>
            <xm:f>'活動記録（維持共同用）'!$B$9:$B$199</xm:f>
          </x14:formula1>
          <xm:sqref>J10:J199</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25B79-0123-4E62-A91F-7E3BDEFD92B5}">
  <sheetPr codeName="Sheet25">
    <tabColor rgb="FFFF0000"/>
    <pageSetUpPr fitToPage="1"/>
  </sheetPr>
  <dimension ref="A1:N228"/>
  <sheetViews>
    <sheetView showGridLines="0" showZeros="0" view="pageBreakPreview" zoomScale="80" zoomScaleNormal="100" zoomScaleSheetLayoutView="80" workbookViewId="0"/>
  </sheetViews>
  <sheetFormatPr defaultColWidth="9" defaultRowHeight="16.5"/>
  <cols>
    <col min="1" max="1" width="1.125" style="227" customWidth="1"/>
    <col min="2" max="2" width="6.5" style="227" customWidth="1"/>
    <col min="3" max="3" width="11.375" style="228" customWidth="1"/>
    <col min="4" max="4" width="28.125" style="227" customWidth="1"/>
    <col min="5" max="5" width="18.875" style="227" customWidth="1"/>
    <col min="6" max="7" width="12.875" style="227" customWidth="1"/>
    <col min="8" max="8" width="14.875" style="227" customWidth="1"/>
    <col min="9" max="9" width="6.875" style="227" customWidth="1"/>
    <col min="10" max="10" width="9.875" style="227" customWidth="1"/>
    <col min="11" max="11" width="11.125" style="227" customWidth="1"/>
    <col min="12" max="12" width="8.125" style="227" customWidth="1"/>
    <col min="13" max="13" width="1.125" style="227" customWidth="1"/>
    <col min="14" max="14" width="9" style="227"/>
    <col min="15" max="18" width="16.125" style="227" customWidth="1"/>
    <col min="19" max="16384" width="9" style="227"/>
  </cols>
  <sheetData>
    <row r="1" spans="2:12" ht="19.5">
      <c r="B1" s="234" t="s">
        <v>877</v>
      </c>
      <c r="C1" s="694"/>
      <c r="D1" s="695"/>
      <c r="E1" s="695"/>
      <c r="F1" s="695"/>
      <c r="G1" s="695"/>
      <c r="H1" s="695"/>
      <c r="I1" s="695"/>
      <c r="J1" s="695"/>
      <c r="K1" s="695"/>
      <c r="L1" s="696" t="s">
        <v>4640</v>
      </c>
    </row>
    <row r="2" spans="2:12" ht="19.5">
      <c r="B2" s="697" t="s">
        <v>4639</v>
      </c>
      <c r="C2" s="698"/>
      <c r="D2" s="699"/>
      <c r="E2" s="2272" t="s">
        <v>6898</v>
      </c>
      <c r="F2" s="2272"/>
      <c r="G2" s="2272"/>
      <c r="H2" s="176"/>
      <c r="I2" s="700"/>
      <c r="J2" s="176" t="s">
        <v>580</v>
      </c>
      <c r="K2" s="176"/>
      <c r="L2" s="696"/>
    </row>
    <row r="3" spans="2:12" s="233" customFormat="1" ht="27.6" customHeight="1">
      <c r="B3" s="176"/>
      <c r="C3" s="176"/>
      <c r="D3" s="1256" t="s">
        <v>6926</v>
      </c>
      <c r="E3" s="701" t="s">
        <v>4880</v>
      </c>
      <c r="F3" s="701"/>
      <c r="G3" s="701"/>
      <c r="H3" s="176"/>
      <c r="I3" s="700"/>
      <c r="J3" s="2260" t="str">
        <f>'はじめに（PC）'!D4&amp;""</f>
        <v>○○・・・・・・活動組織</v>
      </c>
      <c r="K3" s="2260"/>
      <c r="L3" s="2260"/>
    </row>
    <row r="4" spans="2:12" s="233" customFormat="1" ht="27.6" customHeight="1">
      <c r="B4" s="2261" t="s">
        <v>876</v>
      </c>
      <c r="C4" s="2261"/>
      <c r="D4" s="2261"/>
      <c r="E4" s="2261"/>
      <c r="F4" s="2261"/>
      <c r="G4" s="2261"/>
      <c r="H4" s="2261"/>
      <c r="I4" s="2261"/>
      <c r="J4" s="2261"/>
      <c r="K4" s="2261"/>
      <c r="L4" s="2261"/>
    </row>
    <row r="5" spans="2:12" s="233" customFormat="1" ht="27" customHeight="1">
      <c r="B5" s="2262" t="s">
        <v>875</v>
      </c>
      <c r="C5" s="2262"/>
      <c r="D5" s="2262"/>
      <c r="E5" s="2262"/>
      <c r="F5" s="2262"/>
      <c r="G5" s="2262"/>
      <c r="H5" s="2262"/>
      <c r="I5" s="2262"/>
      <c r="J5" s="2262"/>
      <c r="K5" s="2262"/>
      <c r="L5" s="2262"/>
    </row>
    <row r="6" spans="2:12" s="233" customFormat="1" ht="32.450000000000003" customHeight="1">
      <c r="B6" s="2262" t="s">
        <v>4971</v>
      </c>
      <c r="C6" s="2262"/>
      <c r="D6" s="2262"/>
      <c r="E6" s="2262"/>
      <c r="F6" s="2262"/>
      <c r="G6" s="2262"/>
      <c r="H6" s="2262"/>
      <c r="I6" s="2262"/>
      <c r="J6" s="2262"/>
      <c r="K6" s="2262"/>
      <c r="L6" s="2262"/>
    </row>
    <row r="7" spans="2:12" s="233" customFormat="1" ht="28.5" customHeight="1">
      <c r="B7" s="2262" t="s">
        <v>874</v>
      </c>
      <c r="C7" s="2262"/>
      <c r="D7" s="2262"/>
      <c r="E7" s="2262"/>
      <c r="F7" s="2262"/>
      <c r="G7" s="2262"/>
      <c r="H7" s="2262"/>
      <c r="I7" s="2262"/>
      <c r="J7" s="2262"/>
      <c r="K7" s="2262"/>
      <c r="L7" s="2262"/>
    </row>
    <row r="8" spans="2:12" s="233" customFormat="1" ht="36" customHeight="1">
      <c r="B8" s="2273" t="s">
        <v>873</v>
      </c>
      <c r="C8" s="2256" t="s">
        <v>872</v>
      </c>
      <c r="D8" s="2234" t="s">
        <v>871</v>
      </c>
      <c r="E8" s="2250" t="s">
        <v>207</v>
      </c>
      <c r="F8" s="2254" t="s">
        <v>870</v>
      </c>
      <c r="G8" s="2256" t="s">
        <v>869</v>
      </c>
      <c r="H8" s="1223" t="s">
        <v>868</v>
      </c>
      <c r="I8" s="2252" t="s">
        <v>4972</v>
      </c>
      <c r="J8" s="2244" t="s">
        <v>867</v>
      </c>
      <c r="K8" s="2244" t="s">
        <v>866</v>
      </c>
      <c r="L8" s="2244" t="s">
        <v>865</v>
      </c>
    </row>
    <row r="9" spans="2:12" ht="10.5" customHeight="1">
      <c r="B9" s="2274"/>
      <c r="C9" s="2257"/>
      <c r="D9" s="2235"/>
      <c r="E9" s="2251"/>
      <c r="F9" s="2255"/>
      <c r="G9" s="2257"/>
      <c r="H9" s="1224">
        <v>0</v>
      </c>
      <c r="I9" s="2253"/>
      <c r="J9" s="2245"/>
      <c r="K9" s="2245"/>
      <c r="L9" s="2245"/>
    </row>
    <row r="10" spans="2:12" ht="19.5" customHeight="1">
      <c r="B10" s="1121">
        <v>45748</v>
      </c>
      <c r="C10" s="1122" t="s">
        <v>245</v>
      </c>
      <c r="D10" s="1312" t="s">
        <v>6896</v>
      </c>
      <c r="E10" s="1164">
        <v>2</v>
      </c>
      <c r="F10" s="1123"/>
      <c r="G10" s="1124"/>
      <c r="H10" s="1257" t="str">
        <f t="shared" ref="H10:H41" ca="1" si="0">IF(AND(F10="",G10=""),"",OFFSET(H10,-1,0)+F10-G10)</f>
        <v/>
      </c>
      <c r="I10" s="1125"/>
      <c r="J10" s="1126"/>
      <c r="K10" s="1258"/>
      <c r="L10" s="1127"/>
    </row>
    <row r="11" spans="2:12" ht="18.75" customHeight="1">
      <c r="B11" s="1121"/>
      <c r="C11" s="1122"/>
      <c r="D11" s="1312"/>
      <c r="E11" s="1164"/>
      <c r="F11" s="1123"/>
      <c r="G11" s="1124"/>
      <c r="H11" s="1257" t="str">
        <f t="shared" ca="1" si="0"/>
        <v/>
      </c>
      <c r="I11" s="1125"/>
      <c r="J11" s="1126"/>
      <c r="K11" s="1258"/>
      <c r="L11" s="1127"/>
    </row>
    <row r="12" spans="2:12" ht="18.75" customHeight="1">
      <c r="B12" s="1121"/>
      <c r="C12" s="1122"/>
      <c r="D12" s="1312"/>
      <c r="E12" s="1164"/>
      <c r="F12" s="1123"/>
      <c r="G12" s="1124"/>
      <c r="H12" s="1257" t="str">
        <f t="shared" ca="1" si="0"/>
        <v/>
      </c>
      <c r="I12" s="1125"/>
      <c r="J12" s="1126"/>
      <c r="K12" s="1258"/>
      <c r="L12" s="1127"/>
    </row>
    <row r="13" spans="2:12" ht="18.75" customHeight="1">
      <c r="B13" s="1121"/>
      <c r="C13" s="1122"/>
      <c r="D13" s="1312"/>
      <c r="E13" s="1164"/>
      <c r="F13" s="1123"/>
      <c r="G13" s="1124"/>
      <c r="H13" s="1257" t="str">
        <f t="shared" ca="1" si="0"/>
        <v/>
      </c>
      <c r="I13" s="1125"/>
      <c r="J13" s="1126"/>
      <c r="K13" s="1258"/>
      <c r="L13" s="1127"/>
    </row>
    <row r="14" spans="2:12" ht="18.75" customHeight="1">
      <c r="B14" s="1121"/>
      <c r="C14" s="1122"/>
      <c r="D14" s="1312"/>
      <c r="E14" s="1164"/>
      <c r="F14" s="1123"/>
      <c r="G14" s="1124"/>
      <c r="H14" s="1257" t="str">
        <f t="shared" ca="1" si="0"/>
        <v/>
      </c>
      <c r="I14" s="1125"/>
      <c r="J14" s="1126"/>
      <c r="K14" s="1258"/>
      <c r="L14" s="1127"/>
    </row>
    <row r="15" spans="2:12" ht="18.600000000000001" customHeight="1">
      <c r="B15" s="1121"/>
      <c r="C15" s="1122"/>
      <c r="D15" s="1312"/>
      <c r="E15" s="1164"/>
      <c r="F15" s="1123"/>
      <c r="G15" s="1124"/>
      <c r="H15" s="1257" t="str">
        <f t="shared" ca="1" si="0"/>
        <v/>
      </c>
      <c r="I15" s="1125"/>
      <c r="J15" s="1126"/>
      <c r="K15" s="1258"/>
      <c r="L15" s="1127"/>
    </row>
    <row r="16" spans="2:12" ht="18.75" customHeight="1">
      <c r="B16" s="1121"/>
      <c r="C16" s="1122"/>
      <c r="D16" s="1312"/>
      <c r="E16" s="1164"/>
      <c r="F16" s="1123"/>
      <c r="G16" s="1124"/>
      <c r="H16" s="1257" t="str">
        <f t="shared" ca="1" si="0"/>
        <v/>
      </c>
      <c r="I16" s="1125"/>
      <c r="J16" s="1126"/>
      <c r="K16" s="1258"/>
      <c r="L16" s="1127"/>
    </row>
    <row r="17" spans="2:12" ht="18.75" customHeight="1">
      <c r="B17" s="1121"/>
      <c r="C17" s="1122"/>
      <c r="D17" s="1312"/>
      <c r="E17" s="1164"/>
      <c r="F17" s="1123"/>
      <c r="G17" s="1124"/>
      <c r="H17" s="1257" t="str">
        <f t="shared" ca="1" si="0"/>
        <v/>
      </c>
      <c r="I17" s="1125"/>
      <c r="J17" s="1126"/>
      <c r="K17" s="1258"/>
      <c r="L17" s="1127"/>
    </row>
    <row r="18" spans="2:12" ht="18.75" customHeight="1">
      <c r="B18" s="1121"/>
      <c r="C18" s="1122"/>
      <c r="D18" s="1312"/>
      <c r="E18" s="1164"/>
      <c r="F18" s="1123"/>
      <c r="G18" s="1124"/>
      <c r="H18" s="1257" t="str">
        <f t="shared" ca="1" si="0"/>
        <v/>
      </c>
      <c r="I18" s="1125"/>
      <c r="J18" s="1126"/>
      <c r="K18" s="1258"/>
      <c r="L18" s="1127"/>
    </row>
    <row r="19" spans="2:12" ht="18.75" customHeight="1">
      <c r="B19" s="1121"/>
      <c r="C19" s="1122"/>
      <c r="D19" s="1312"/>
      <c r="E19" s="1164"/>
      <c r="F19" s="1123"/>
      <c r="G19" s="1124"/>
      <c r="H19" s="1257" t="str">
        <f t="shared" ca="1" si="0"/>
        <v/>
      </c>
      <c r="I19" s="1125"/>
      <c r="J19" s="1126"/>
      <c r="K19" s="1258"/>
      <c r="L19" s="1127"/>
    </row>
    <row r="20" spans="2:12" ht="18.75" customHeight="1">
      <c r="B20" s="1121"/>
      <c r="C20" s="1122"/>
      <c r="D20" s="1312"/>
      <c r="E20" s="1164"/>
      <c r="F20" s="1123"/>
      <c r="G20" s="1124"/>
      <c r="H20" s="1257" t="str">
        <f t="shared" ca="1" si="0"/>
        <v/>
      </c>
      <c r="I20" s="1125"/>
      <c r="J20" s="1126"/>
      <c r="K20" s="1258"/>
      <c r="L20" s="1127"/>
    </row>
    <row r="21" spans="2:12" ht="18.75" customHeight="1">
      <c r="B21" s="1121"/>
      <c r="C21" s="1122"/>
      <c r="D21" s="1312"/>
      <c r="E21" s="1164"/>
      <c r="F21" s="1123"/>
      <c r="G21" s="1124"/>
      <c r="H21" s="1257" t="str">
        <f t="shared" ca="1" si="0"/>
        <v/>
      </c>
      <c r="I21" s="1125"/>
      <c r="J21" s="1126"/>
      <c r="K21" s="1258"/>
      <c r="L21" s="1127"/>
    </row>
    <row r="22" spans="2:12" ht="18.75" customHeight="1">
      <c r="B22" s="1121"/>
      <c r="C22" s="1122"/>
      <c r="D22" s="1312"/>
      <c r="E22" s="1164"/>
      <c r="F22" s="1123"/>
      <c r="G22" s="1124"/>
      <c r="H22" s="1257" t="str">
        <f t="shared" ca="1" si="0"/>
        <v/>
      </c>
      <c r="I22" s="1125"/>
      <c r="J22" s="1126"/>
      <c r="K22" s="1258"/>
      <c r="L22" s="1127"/>
    </row>
    <row r="23" spans="2:12" ht="18.75" customHeight="1">
      <c r="B23" s="1121"/>
      <c r="C23" s="1122"/>
      <c r="D23" s="1312"/>
      <c r="E23" s="1164"/>
      <c r="F23" s="1123"/>
      <c r="G23" s="1124"/>
      <c r="H23" s="1257" t="str">
        <f t="shared" ca="1" si="0"/>
        <v/>
      </c>
      <c r="I23" s="1125"/>
      <c r="J23" s="1126"/>
      <c r="K23" s="1258"/>
      <c r="L23" s="1127"/>
    </row>
    <row r="24" spans="2:12" ht="18.75" customHeight="1">
      <c r="B24" s="1121"/>
      <c r="C24" s="1122"/>
      <c r="D24" s="1312"/>
      <c r="E24" s="1164"/>
      <c r="F24" s="1123"/>
      <c r="G24" s="1124"/>
      <c r="H24" s="1257" t="str">
        <f t="shared" ca="1" si="0"/>
        <v/>
      </c>
      <c r="I24" s="1125"/>
      <c r="J24" s="1126"/>
      <c r="K24" s="1258"/>
      <c r="L24" s="1127"/>
    </row>
    <row r="25" spans="2:12" ht="18.75" customHeight="1">
      <c r="B25" s="1121"/>
      <c r="C25" s="1122"/>
      <c r="D25" s="1312"/>
      <c r="E25" s="1164"/>
      <c r="F25" s="1123"/>
      <c r="G25" s="1124"/>
      <c r="H25" s="1257" t="str">
        <f t="shared" ca="1" si="0"/>
        <v/>
      </c>
      <c r="I25" s="1125"/>
      <c r="J25" s="1126"/>
      <c r="K25" s="1258"/>
      <c r="L25" s="1127"/>
    </row>
    <row r="26" spans="2:12" ht="18.75" customHeight="1">
      <c r="B26" s="1121"/>
      <c r="C26" s="1122"/>
      <c r="D26" s="1312"/>
      <c r="E26" s="1164"/>
      <c r="F26" s="1123"/>
      <c r="G26" s="1124"/>
      <c r="H26" s="1257" t="str">
        <f t="shared" ca="1" si="0"/>
        <v/>
      </c>
      <c r="I26" s="1125"/>
      <c r="J26" s="1126"/>
      <c r="K26" s="1258"/>
      <c r="L26" s="1127"/>
    </row>
    <row r="27" spans="2:12" ht="18.75" customHeight="1">
      <c r="B27" s="1121"/>
      <c r="C27" s="1122"/>
      <c r="D27" s="1312"/>
      <c r="E27" s="1164"/>
      <c r="F27" s="1123"/>
      <c r="G27" s="1124"/>
      <c r="H27" s="1257" t="str">
        <f t="shared" ca="1" si="0"/>
        <v/>
      </c>
      <c r="I27" s="1125"/>
      <c r="J27" s="1126"/>
      <c r="K27" s="1258"/>
      <c r="L27" s="1127"/>
    </row>
    <row r="28" spans="2:12" ht="18.75" customHeight="1">
      <c r="B28" s="1121"/>
      <c r="C28" s="1122"/>
      <c r="D28" s="1312"/>
      <c r="E28" s="1164"/>
      <c r="F28" s="1123"/>
      <c r="G28" s="1124"/>
      <c r="H28" s="1257" t="str">
        <f t="shared" ca="1" si="0"/>
        <v/>
      </c>
      <c r="I28" s="1125"/>
      <c r="J28" s="1126"/>
      <c r="K28" s="1258"/>
      <c r="L28" s="1127"/>
    </row>
    <row r="29" spans="2:12" ht="18.75" customHeight="1">
      <c r="B29" s="1121"/>
      <c r="C29" s="1122"/>
      <c r="D29" s="1312"/>
      <c r="E29" s="1164"/>
      <c r="F29" s="1123"/>
      <c r="G29" s="1124"/>
      <c r="H29" s="1257" t="str">
        <f t="shared" ca="1" si="0"/>
        <v/>
      </c>
      <c r="I29" s="1125"/>
      <c r="J29" s="1126"/>
      <c r="K29" s="1258"/>
      <c r="L29" s="1127"/>
    </row>
    <row r="30" spans="2:12" ht="18.75" customHeight="1">
      <c r="B30" s="1121"/>
      <c r="C30" s="1122"/>
      <c r="D30" s="1312"/>
      <c r="E30" s="1164"/>
      <c r="F30" s="1123"/>
      <c r="G30" s="1124"/>
      <c r="H30" s="1257" t="str">
        <f t="shared" ca="1" si="0"/>
        <v/>
      </c>
      <c r="I30" s="1125"/>
      <c r="J30" s="1126"/>
      <c r="K30" s="1258"/>
      <c r="L30" s="1127"/>
    </row>
    <row r="31" spans="2:12" ht="18.75" customHeight="1">
      <c r="B31" s="1121"/>
      <c r="C31" s="1122"/>
      <c r="D31" s="1312"/>
      <c r="E31" s="1164"/>
      <c r="F31" s="1123"/>
      <c r="G31" s="1124"/>
      <c r="H31" s="1257" t="str">
        <f t="shared" ca="1" si="0"/>
        <v/>
      </c>
      <c r="I31" s="1125"/>
      <c r="J31" s="1126"/>
      <c r="K31" s="1258"/>
      <c r="L31" s="1127"/>
    </row>
    <row r="32" spans="2:12" ht="18.75" customHeight="1">
      <c r="B32" s="1121"/>
      <c r="C32" s="1122"/>
      <c r="D32" s="1312"/>
      <c r="E32" s="1164"/>
      <c r="F32" s="1123"/>
      <c r="G32" s="1124"/>
      <c r="H32" s="1257" t="str">
        <f t="shared" ca="1" si="0"/>
        <v/>
      </c>
      <c r="I32" s="1125"/>
      <c r="J32" s="1126"/>
      <c r="K32" s="1258"/>
      <c r="L32" s="1127"/>
    </row>
    <row r="33" spans="2:12" ht="18.75" customHeight="1">
      <c r="B33" s="1121"/>
      <c r="C33" s="1122"/>
      <c r="D33" s="1312"/>
      <c r="E33" s="1164"/>
      <c r="F33" s="1123"/>
      <c r="G33" s="1124"/>
      <c r="H33" s="1257" t="str">
        <f t="shared" ca="1" si="0"/>
        <v/>
      </c>
      <c r="I33" s="1125"/>
      <c r="J33" s="1126"/>
      <c r="K33" s="1258"/>
      <c r="L33" s="1127"/>
    </row>
    <row r="34" spans="2:12" ht="18.75" customHeight="1">
      <c r="B34" s="1121"/>
      <c r="C34" s="1122"/>
      <c r="D34" s="1312"/>
      <c r="E34" s="1164"/>
      <c r="F34" s="1123"/>
      <c r="G34" s="1124"/>
      <c r="H34" s="1257" t="str">
        <f t="shared" ca="1" si="0"/>
        <v/>
      </c>
      <c r="I34" s="1125"/>
      <c r="J34" s="1126"/>
      <c r="K34" s="1258"/>
      <c r="L34" s="1127"/>
    </row>
    <row r="35" spans="2:12" ht="18.75" customHeight="1">
      <c r="B35" s="1121"/>
      <c r="C35" s="1122"/>
      <c r="D35" s="1312"/>
      <c r="E35" s="1164"/>
      <c r="F35" s="1123"/>
      <c r="G35" s="1124"/>
      <c r="H35" s="1257" t="str">
        <f t="shared" ca="1" si="0"/>
        <v/>
      </c>
      <c r="I35" s="1125"/>
      <c r="J35" s="1126"/>
      <c r="K35" s="1258"/>
      <c r="L35" s="1127"/>
    </row>
    <row r="36" spans="2:12" ht="18.75" customHeight="1">
      <c r="B36" s="1121"/>
      <c r="C36" s="1122"/>
      <c r="D36" s="1312"/>
      <c r="E36" s="1164"/>
      <c r="F36" s="1123"/>
      <c r="G36" s="1124"/>
      <c r="H36" s="1257" t="str">
        <f t="shared" ca="1" si="0"/>
        <v/>
      </c>
      <c r="I36" s="1125"/>
      <c r="J36" s="1126"/>
      <c r="K36" s="1258"/>
      <c r="L36" s="1127"/>
    </row>
    <row r="37" spans="2:12" ht="18.75" customHeight="1">
      <c r="B37" s="1121"/>
      <c r="C37" s="1122"/>
      <c r="D37" s="1312"/>
      <c r="E37" s="1164"/>
      <c r="F37" s="1123"/>
      <c r="G37" s="1124"/>
      <c r="H37" s="1257" t="str">
        <f t="shared" ca="1" si="0"/>
        <v/>
      </c>
      <c r="I37" s="1125"/>
      <c r="J37" s="1126"/>
      <c r="K37" s="1258"/>
      <c r="L37" s="1127"/>
    </row>
    <row r="38" spans="2:12" ht="18.75" customHeight="1">
      <c r="B38" s="1121"/>
      <c r="C38" s="1122"/>
      <c r="D38" s="1312"/>
      <c r="E38" s="1164"/>
      <c r="F38" s="1123"/>
      <c r="G38" s="1124"/>
      <c r="H38" s="1257" t="str">
        <f t="shared" ca="1" si="0"/>
        <v/>
      </c>
      <c r="I38" s="1125"/>
      <c r="J38" s="1126"/>
      <c r="K38" s="1258"/>
      <c r="L38" s="1127"/>
    </row>
    <row r="39" spans="2:12" ht="18.75" customHeight="1">
      <c r="B39" s="1121"/>
      <c r="C39" s="1122"/>
      <c r="D39" s="1312"/>
      <c r="E39" s="1164"/>
      <c r="F39" s="1123"/>
      <c r="G39" s="1124"/>
      <c r="H39" s="1257" t="str">
        <f t="shared" ca="1" si="0"/>
        <v/>
      </c>
      <c r="I39" s="1125"/>
      <c r="J39" s="1126"/>
      <c r="K39" s="1258"/>
      <c r="L39" s="1127"/>
    </row>
    <row r="40" spans="2:12" ht="18.75" customHeight="1">
      <c r="B40" s="1121"/>
      <c r="C40" s="1122"/>
      <c r="D40" s="1312"/>
      <c r="E40" s="1164"/>
      <c r="F40" s="1123"/>
      <c r="G40" s="1124"/>
      <c r="H40" s="1257" t="str">
        <f t="shared" ca="1" si="0"/>
        <v/>
      </c>
      <c r="I40" s="1125"/>
      <c r="J40" s="1126"/>
      <c r="K40" s="1258"/>
      <c r="L40" s="1127"/>
    </row>
    <row r="41" spans="2:12" ht="18.75" customHeight="1">
      <c r="B41" s="1121"/>
      <c r="C41" s="1122"/>
      <c r="D41" s="1312"/>
      <c r="E41" s="1164"/>
      <c r="F41" s="1123"/>
      <c r="G41" s="1124"/>
      <c r="H41" s="1257" t="str">
        <f t="shared" ca="1" si="0"/>
        <v/>
      </c>
      <c r="I41" s="1125"/>
      <c r="J41" s="1126"/>
      <c r="K41" s="1258"/>
      <c r="L41" s="1127"/>
    </row>
    <row r="42" spans="2:12" ht="18.75" customHeight="1">
      <c r="B42" s="1121"/>
      <c r="C42" s="1122"/>
      <c r="D42" s="1312"/>
      <c r="E42" s="1164"/>
      <c r="F42" s="1123"/>
      <c r="G42" s="1124"/>
      <c r="H42" s="1257" t="str">
        <f t="shared" ref="H42:H73" ca="1" si="1">IF(AND(F42="",G42=""),"",OFFSET(H42,-1,0)+F42-G42)</f>
        <v/>
      </c>
      <c r="I42" s="1125"/>
      <c r="J42" s="1126"/>
      <c r="K42" s="1258"/>
      <c r="L42" s="1127"/>
    </row>
    <row r="43" spans="2:12" ht="18.75" customHeight="1">
      <c r="B43" s="1121"/>
      <c r="C43" s="1122"/>
      <c r="D43" s="1312"/>
      <c r="E43" s="1164"/>
      <c r="F43" s="1123"/>
      <c r="G43" s="1124"/>
      <c r="H43" s="1257" t="str">
        <f t="shared" ca="1" si="1"/>
        <v/>
      </c>
      <c r="I43" s="1125"/>
      <c r="J43" s="1126"/>
      <c r="K43" s="1258"/>
      <c r="L43" s="1127"/>
    </row>
    <row r="44" spans="2:12" ht="18.75" customHeight="1">
      <c r="B44" s="1121"/>
      <c r="C44" s="1122"/>
      <c r="D44" s="1312"/>
      <c r="E44" s="1164"/>
      <c r="F44" s="1123"/>
      <c r="G44" s="1124"/>
      <c r="H44" s="1257" t="str">
        <f t="shared" ca="1" si="1"/>
        <v/>
      </c>
      <c r="I44" s="1125"/>
      <c r="J44" s="1126"/>
      <c r="K44" s="1258"/>
      <c r="L44" s="1127"/>
    </row>
    <row r="45" spans="2:12" ht="18.75" customHeight="1">
      <c r="B45" s="1121"/>
      <c r="C45" s="1122"/>
      <c r="D45" s="1312"/>
      <c r="E45" s="1164"/>
      <c r="F45" s="1123"/>
      <c r="G45" s="1124"/>
      <c r="H45" s="1257" t="str">
        <f t="shared" ca="1" si="1"/>
        <v/>
      </c>
      <c r="I45" s="1125"/>
      <c r="J45" s="1126"/>
      <c r="K45" s="1258"/>
      <c r="L45" s="1127"/>
    </row>
    <row r="46" spans="2:12" ht="18.75" customHeight="1">
      <c r="B46" s="1121"/>
      <c r="C46" s="1122"/>
      <c r="D46" s="1312"/>
      <c r="E46" s="1164"/>
      <c r="F46" s="1123"/>
      <c r="G46" s="1124"/>
      <c r="H46" s="1257" t="str">
        <f t="shared" ca="1" si="1"/>
        <v/>
      </c>
      <c r="I46" s="1125"/>
      <c r="J46" s="1126"/>
      <c r="K46" s="1258"/>
      <c r="L46" s="1127"/>
    </row>
    <row r="47" spans="2:12" ht="18.75" customHeight="1">
      <c r="B47" s="1121"/>
      <c r="C47" s="1122"/>
      <c r="D47" s="1312"/>
      <c r="E47" s="1164"/>
      <c r="F47" s="1123"/>
      <c r="G47" s="1124"/>
      <c r="H47" s="1257" t="str">
        <f t="shared" ca="1" si="1"/>
        <v/>
      </c>
      <c r="I47" s="1125"/>
      <c r="J47" s="1126"/>
      <c r="K47" s="1258"/>
      <c r="L47" s="1127"/>
    </row>
    <row r="48" spans="2:12" ht="18.75" customHeight="1">
      <c r="B48" s="1121"/>
      <c r="C48" s="1122"/>
      <c r="D48" s="1312"/>
      <c r="E48" s="1164"/>
      <c r="F48" s="1123"/>
      <c r="G48" s="1124"/>
      <c r="H48" s="1257" t="str">
        <f t="shared" ca="1" si="1"/>
        <v/>
      </c>
      <c r="I48" s="1125"/>
      <c r="J48" s="1126"/>
      <c r="K48" s="1258"/>
      <c r="L48" s="1127"/>
    </row>
    <row r="49" spans="2:12" ht="18.75" customHeight="1">
      <c r="B49" s="1121"/>
      <c r="C49" s="1122"/>
      <c r="D49" s="1312"/>
      <c r="E49" s="1164"/>
      <c r="F49" s="1123"/>
      <c r="G49" s="1124"/>
      <c r="H49" s="1257" t="str">
        <f t="shared" ca="1" si="1"/>
        <v/>
      </c>
      <c r="I49" s="1125"/>
      <c r="J49" s="1126"/>
      <c r="K49" s="1258"/>
      <c r="L49" s="1127"/>
    </row>
    <row r="50" spans="2:12" ht="18.75" customHeight="1">
      <c r="B50" s="1121"/>
      <c r="C50" s="1122"/>
      <c r="D50" s="1312"/>
      <c r="E50" s="1164"/>
      <c r="F50" s="1123"/>
      <c r="G50" s="1124"/>
      <c r="H50" s="1257" t="str">
        <f t="shared" ca="1" si="1"/>
        <v/>
      </c>
      <c r="I50" s="1125"/>
      <c r="J50" s="1126"/>
      <c r="K50" s="1258"/>
      <c r="L50" s="1127"/>
    </row>
    <row r="51" spans="2:12" ht="18.75" customHeight="1">
      <c r="B51" s="1121"/>
      <c r="C51" s="1122"/>
      <c r="D51" s="1312"/>
      <c r="E51" s="1164"/>
      <c r="F51" s="1123"/>
      <c r="G51" s="1124"/>
      <c r="H51" s="1257" t="str">
        <f t="shared" ca="1" si="1"/>
        <v/>
      </c>
      <c r="I51" s="1125"/>
      <c r="J51" s="1126"/>
      <c r="K51" s="1258"/>
      <c r="L51" s="1127"/>
    </row>
    <row r="52" spans="2:12" ht="18.75" customHeight="1">
      <c r="B52" s="1121"/>
      <c r="C52" s="1122"/>
      <c r="D52" s="1312"/>
      <c r="E52" s="1164"/>
      <c r="F52" s="1123"/>
      <c r="G52" s="1124"/>
      <c r="H52" s="1257" t="str">
        <f t="shared" ca="1" si="1"/>
        <v/>
      </c>
      <c r="I52" s="1125"/>
      <c r="J52" s="1126"/>
      <c r="K52" s="1258"/>
      <c r="L52" s="1127"/>
    </row>
    <row r="53" spans="2:12" ht="18.75" customHeight="1">
      <c r="B53" s="1121"/>
      <c r="C53" s="1122"/>
      <c r="D53" s="1312"/>
      <c r="E53" s="1164"/>
      <c r="F53" s="1123"/>
      <c r="G53" s="1124"/>
      <c r="H53" s="1257" t="str">
        <f t="shared" ca="1" si="1"/>
        <v/>
      </c>
      <c r="I53" s="1125"/>
      <c r="J53" s="1126"/>
      <c r="K53" s="1258"/>
      <c r="L53" s="1127"/>
    </row>
    <row r="54" spans="2:12" ht="18.75" customHeight="1">
      <c r="B54" s="1121"/>
      <c r="C54" s="1122"/>
      <c r="D54" s="1312"/>
      <c r="E54" s="1164"/>
      <c r="F54" s="1123"/>
      <c r="G54" s="1124"/>
      <c r="H54" s="1257" t="str">
        <f t="shared" ca="1" si="1"/>
        <v/>
      </c>
      <c r="I54" s="1125"/>
      <c r="J54" s="1126"/>
      <c r="K54" s="1258"/>
      <c r="L54" s="1127"/>
    </row>
    <row r="55" spans="2:12" ht="18.75" customHeight="1">
      <c r="B55" s="1121"/>
      <c r="C55" s="1122"/>
      <c r="D55" s="1312"/>
      <c r="E55" s="1164"/>
      <c r="F55" s="1123"/>
      <c r="G55" s="1124"/>
      <c r="H55" s="1257" t="str">
        <f t="shared" ca="1" si="1"/>
        <v/>
      </c>
      <c r="I55" s="1125"/>
      <c r="J55" s="1126"/>
      <c r="K55" s="1258"/>
      <c r="L55" s="1127"/>
    </row>
    <row r="56" spans="2:12" ht="18.75" customHeight="1">
      <c r="B56" s="1121"/>
      <c r="C56" s="1122"/>
      <c r="D56" s="1312"/>
      <c r="E56" s="1164"/>
      <c r="F56" s="1123"/>
      <c r="G56" s="1124"/>
      <c r="H56" s="1257" t="str">
        <f t="shared" ca="1" si="1"/>
        <v/>
      </c>
      <c r="I56" s="1125"/>
      <c r="J56" s="1126"/>
      <c r="K56" s="1258"/>
      <c r="L56" s="1127"/>
    </row>
    <row r="57" spans="2:12" ht="18.75" customHeight="1">
      <c r="B57" s="1121"/>
      <c r="C57" s="1122"/>
      <c r="D57" s="1312"/>
      <c r="E57" s="1164"/>
      <c r="F57" s="1123"/>
      <c r="G57" s="1124"/>
      <c r="H57" s="1257" t="str">
        <f t="shared" ca="1" si="1"/>
        <v/>
      </c>
      <c r="I57" s="1125"/>
      <c r="J57" s="1126"/>
      <c r="K57" s="1258"/>
      <c r="L57" s="1127"/>
    </row>
    <row r="58" spans="2:12" ht="18.75" customHeight="1">
      <c r="B58" s="1121"/>
      <c r="C58" s="1122"/>
      <c r="D58" s="1312"/>
      <c r="E58" s="1164"/>
      <c r="F58" s="1123"/>
      <c r="G58" s="1124"/>
      <c r="H58" s="1257" t="str">
        <f t="shared" ca="1" si="1"/>
        <v/>
      </c>
      <c r="I58" s="1125"/>
      <c r="J58" s="1126"/>
      <c r="K58" s="1258"/>
      <c r="L58" s="1127"/>
    </row>
    <row r="59" spans="2:12" ht="18.75" customHeight="1">
      <c r="B59" s="1121"/>
      <c r="C59" s="1122"/>
      <c r="D59" s="1312"/>
      <c r="E59" s="1164"/>
      <c r="F59" s="1123"/>
      <c r="G59" s="1124"/>
      <c r="H59" s="1257" t="str">
        <f t="shared" ca="1" si="1"/>
        <v/>
      </c>
      <c r="I59" s="1125"/>
      <c r="J59" s="1126"/>
      <c r="K59" s="1258"/>
      <c r="L59" s="1127"/>
    </row>
    <row r="60" spans="2:12" ht="18.75" customHeight="1">
      <c r="B60" s="1121"/>
      <c r="C60" s="1122"/>
      <c r="D60" s="1312"/>
      <c r="E60" s="1164"/>
      <c r="F60" s="1123"/>
      <c r="G60" s="1124"/>
      <c r="H60" s="1257" t="str">
        <f t="shared" ca="1" si="1"/>
        <v/>
      </c>
      <c r="I60" s="1125"/>
      <c r="J60" s="1126"/>
      <c r="K60" s="1258"/>
      <c r="L60" s="1127"/>
    </row>
    <row r="61" spans="2:12" ht="18.75" customHeight="1">
      <c r="B61" s="1121"/>
      <c r="C61" s="1122"/>
      <c r="D61" s="1312"/>
      <c r="E61" s="1164"/>
      <c r="F61" s="1123"/>
      <c r="G61" s="1124"/>
      <c r="H61" s="1257" t="str">
        <f t="shared" ca="1" si="1"/>
        <v/>
      </c>
      <c r="I61" s="1125"/>
      <c r="J61" s="1126"/>
      <c r="K61" s="1258"/>
      <c r="L61" s="1127"/>
    </row>
    <row r="62" spans="2:12" ht="18.75" customHeight="1">
      <c r="B62" s="1121"/>
      <c r="C62" s="1122"/>
      <c r="D62" s="1312"/>
      <c r="E62" s="1164"/>
      <c r="F62" s="1123"/>
      <c r="G62" s="1124"/>
      <c r="H62" s="1257" t="str">
        <f t="shared" ca="1" si="1"/>
        <v/>
      </c>
      <c r="I62" s="1125"/>
      <c r="J62" s="1126"/>
      <c r="K62" s="1258"/>
      <c r="L62" s="1127"/>
    </row>
    <row r="63" spans="2:12" ht="18.75" customHeight="1">
      <c r="B63" s="1121"/>
      <c r="C63" s="1122"/>
      <c r="D63" s="1312"/>
      <c r="E63" s="1164"/>
      <c r="F63" s="1123"/>
      <c r="G63" s="1124"/>
      <c r="H63" s="1257" t="str">
        <f t="shared" ca="1" si="1"/>
        <v/>
      </c>
      <c r="I63" s="1125"/>
      <c r="J63" s="1126"/>
      <c r="K63" s="1258"/>
      <c r="L63" s="1127"/>
    </row>
    <row r="64" spans="2:12" ht="18.75" customHeight="1">
      <c r="B64" s="1121"/>
      <c r="C64" s="1122"/>
      <c r="D64" s="1312"/>
      <c r="E64" s="1164"/>
      <c r="F64" s="1123"/>
      <c r="G64" s="1124"/>
      <c r="H64" s="1257" t="str">
        <f t="shared" ca="1" si="1"/>
        <v/>
      </c>
      <c r="I64" s="1125"/>
      <c r="J64" s="1126"/>
      <c r="K64" s="1258"/>
      <c r="L64" s="1127"/>
    </row>
    <row r="65" spans="2:12" ht="18.75" customHeight="1">
      <c r="B65" s="1121"/>
      <c r="C65" s="1122"/>
      <c r="D65" s="1312"/>
      <c r="E65" s="1164"/>
      <c r="F65" s="1123"/>
      <c r="G65" s="1124"/>
      <c r="H65" s="1257" t="str">
        <f t="shared" ca="1" si="1"/>
        <v/>
      </c>
      <c r="I65" s="1125"/>
      <c r="J65" s="1126"/>
      <c r="K65" s="1258"/>
      <c r="L65" s="1127"/>
    </row>
    <row r="66" spans="2:12" ht="18.75" customHeight="1">
      <c r="B66" s="1121"/>
      <c r="C66" s="1122"/>
      <c r="D66" s="1312"/>
      <c r="E66" s="1164"/>
      <c r="F66" s="1123"/>
      <c r="G66" s="1124"/>
      <c r="H66" s="1257" t="str">
        <f t="shared" ca="1" si="1"/>
        <v/>
      </c>
      <c r="I66" s="1125"/>
      <c r="J66" s="1126"/>
      <c r="K66" s="1258"/>
      <c r="L66" s="1127"/>
    </row>
    <row r="67" spans="2:12" ht="18.75" customHeight="1">
      <c r="B67" s="1121"/>
      <c r="C67" s="1122"/>
      <c r="D67" s="1312"/>
      <c r="E67" s="1164"/>
      <c r="F67" s="1123"/>
      <c r="G67" s="1124"/>
      <c r="H67" s="1257" t="str">
        <f t="shared" ca="1" si="1"/>
        <v/>
      </c>
      <c r="I67" s="1125"/>
      <c r="J67" s="1126"/>
      <c r="K67" s="1258"/>
      <c r="L67" s="1127"/>
    </row>
    <row r="68" spans="2:12" ht="18.75" customHeight="1">
      <c r="B68" s="1121"/>
      <c r="C68" s="1122"/>
      <c r="D68" s="1312"/>
      <c r="E68" s="1164"/>
      <c r="F68" s="1123"/>
      <c r="G68" s="1124"/>
      <c r="H68" s="1257" t="str">
        <f t="shared" ca="1" si="1"/>
        <v/>
      </c>
      <c r="I68" s="1125"/>
      <c r="J68" s="1126"/>
      <c r="K68" s="1258"/>
      <c r="L68" s="1127"/>
    </row>
    <row r="69" spans="2:12" ht="18.75" customHeight="1">
      <c r="B69" s="1121"/>
      <c r="C69" s="1122"/>
      <c r="D69" s="1312"/>
      <c r="E69" s="1164"/>
      <c r="F69" s="1123"/>
      <c r="G69" s="1124"/>
      <c r="H69" s="1257" t="str">
        <f t="shared" ca="1" si="1"/>
        <v/>
      </c>
      <c r="I69" s="1125"/>
      <c r="J69" s="1126"/>
      <c r="K69" s="1258"/>
      <c r="L69" s="1127"/>
    </row>
    <row r="70" spans="2:12" ht="18.75" customHeight="1">
      <c r="B70" s="1121"/>
      <c r="C70" s="1122"/>
      <c r="D70" s="1312"/>
      <c r="E70" s="1164"/>
      <c r="F70" s="1123"/>
      <c r="G70" s="1124"/>
      <c r="H70" s="1257" t="str">
        <f t="shared" ca="1" si="1"/>
        <v/>
      </c>
      <c r="I70" s="1125"/>
      <c r="J70" s="1126"/>
      <c r="K70" s="1258"/>
      <c r="L70" s="1127"/>
    </row>
    <row r="71" spans="2:12" ht="18.75" customHeight="1">
      <c r="B71" s="1121"/>
      <c r="C71" s="1122"/>
      <c r="D71" s="1312"/>
      <c r="E71" s="1164"/>
      <c r="F71" s="1123"/>
      <c r="G71" s="1124"/>
      <c r="H71" s="1257" t="str">
        <f t="shared" ca="1" si="1"/>
        <v/>
      </c>
      <c r="I71" s="1125"/>
      <c r="J71" s="1126"/>
      <c r="K71" s="1258"/>
      <c r="L71" s="1127"/>
    </row>
    <row r="72" spans="2:12" ht="18.75" customHeight="1">
      <c r="B72" s="1121"/>
      <c r="C72" s="1122"/>
      <c r="D72" s="1312"/>
      <c r="E72" s="1164"/>
      <c r="F72" s="1123"/>
      <c r="G72" s="1124"/>
      <c r="H72" s="1257" t="str">
        <f t="shared" ca="1" si="1"/>
        <v/>
      </c>
      <c r="I72" s="1125"/>
      <c r="J72" s="1126"/>
      <c r="K72" s="1258"/>
      <c r="L72" s="1127"/>
    </row>
    <row r="73" spans="2:12" ht="18.75" customHeight="1">
      <c r="B73" s="1121"/>
      <c r="C73" s="1122"/>
      <c r="D73" s="1312"/>
      <c r="E73" s="1164"/>
      <c r="F73" s="1123"/>
      <c r="G73" s="1124"/>
      <c r="H73" s="1257" t="str">
        <f t="shared" ca="1" si="1"/>
        <v/>
      </c>
      <c r="I73" s="1125"/>
      <c r="J73" s="1126"/>
      <c r="K73" s="1258"/>
      <c r="L73" s="1127"/>
    </row>
    <row r="74" spans="2:12" ht="18.75" customHeight="1">
      <c r="B74" s="1121"/>
      <c r="C74" s="1122"/>
      <c r="D74" s="1312"/>
      <c r="E74" s="1164"/>
      <c r="F74" s="1123"/>
      <c r="G74" s="1124"/>
      <c r="H74" s="1257" t="str">
        <f t="shared" ref="H74:H105" ca="1" si="2">IF(AND(F74="",G74=""),"",OFFSET(H74,-1,0)+F74-G74)</f>
        <v/>
      </c>
      <c r="I74" s="1125"/>
      <c r="J74" s="1126"/>
      <c r="K74" s="1258"/>
      <c r="L74" s="1127"/>
    </row>
    <row r="75" spans="2:12" ht="18.75" customHeight="1">
      <c r="B75" s="1121"/>
      <c r="C75" s="1122"/>
      <c r="D75" s="1312"/>
      <c r="E75" s="1164"/>
      <c r="F75" s="1123"/>
      <c r="G75" s="1124"/>
      <c r="H75" s="1257" t="str">
        <f t="shared" ca="1" si="2"/>
        <v/>
      </c>
      <c r="I75" s="1125"/>
      <c r="J75" s="1126"/>
      <c r="K75" s="1258"/>
      <c r="L75" s="1127"/>
    </row>
    <row r="76" spans="2:12" ht="18.75" customHeight="1">
      <c r="B76" s="1121"/>
      <c r="C76" s="1122"/>
      <c r="D76" s="1312"/>
      <c r="E76" s="1164"/>
      <c r="F76" s="1123"/>
      <c r="G76" s="1124"/>
      <c r="H76" s="1257" t="str">
        <f t="shared" ca="1" si="2"/>
        <v/>
      </c>
      <c r="I76" s="1125"/>
      <c r="J76" s="1126"/>
      <c r="K76" s="1258"/>
      <c r="L76" s="1127"/>
    </row>
    <row r="77" spans="2:12" ht="18.75" customHeight="1">
      <c r="B77" s="1121"/>
      <c r="C77" s="1122"/>
      <c r="D77" s="1312"/>
      <c r="E77" s="1164"/>
      <c r="F77" s="1123"/>
      <c r="G77" s="1124"/>
      <c r="H77" s="1257" t="str">
        <f t="shared" ca="1" si="2"/>
        <v/>
      </c>
      <c r="I77" s="1125"/>
      <c r="J77" s="1126"/>
      <c r="K77" s="1258"/>
      <c r="L77" s="1127"/>
    </row>
    <row r="78" spans="2:12" ht="18.75" customHeight="1">
      <c r="B78" s="1121"/>
      <c r="C78" s="1122"/>
      <c r="D78" s="1312"/>
      <c r="E78" s="1164"/>
      <c r="F78" s="1123"/>
      <c r="G78" s="1124"/>
      <c r="H78" s="1257" t="str">
        <f t="shared" ca="1" si="2"/>
        <v/>
      </c>
      <c r="I78" s="1125"/>
      <c r="J78" s="1126"/>
      <c r="K78" s="1258"/>
      <c r="L78" s="1127"/>
    </row>
    <row r="79" spans="2:12" ht="18.75" customHeight="1">
      <c r="B79" s="1121"/>
      <c r="C79" s="1122"/>
      <c r="D79" s="1312"/>
      <c r="E79" s="1164"/>
      <c r="F79" s="1123"/>
      <c r="G79" s="1124"/>
      <c r="H79" s="1257" t="str">
        <f t="shared" ca="1" si="2"/>
        <v/>
      </c>
      <c r="I79" s="1125"/>
      <c r="J79" s="1126"/>
      <c r="K79" s="1258"/>
      <c r="L79" s="1127"/>
    </row>
    <row r="80" spans="2:12" ht="18.75" customHeight="1">
      <c r="B80" s="1121"/>
      <c r="C80" s="1122"/>
      <c r="D80" s="1312"/>
      <c r="E80" s="1164"/>
      <c r="F80" s="1123"/>
      <c r="G80" s="1124"/>
      <c r="H80" s="1257" t="str">
        <f t="shared" ca="1" si="2"/>
        <v/>
      </c>
      <c r="I80" s="1125"/>
      <c r="J80" s="1126"/>
      <c r="K80" s="1258"/>
      <c r="L80" s="1127"/>
    </row>
    <row r="81" spans="2:12" ht="18.75" customHeight="1">
      <c r="B81" s="1121"/>
      <c r="C81" s="1122"/>
      <c r="D81" s="1312"/>
      <c r="E81" s="1164"/>
      <c r="F81" s="1123"/>
      <c r="G81" s="1124"/>
      <c r="H81" s="1257" t="str">
        <f t="shared" ca="1" si="2"/>
        <v/>
      </c>
      <c r="I81" s="1125"/>
      <c r="J81" s="1126"/>
      <c r="K81" s="1258"/>
      <c r="L81" s="1127"/>
    </row>
    <row r="82" spans="2:12" ht="18.75" customHeight="1">
      <c r="B82" s="1121"/>
      <c r="C82" s="1122"/>
      <c r="D82" s="1312"/>
      <c r="E82" s="1164"/>
      <c r="F82" s="1123"/>
      <c r="G82" s="1124"/>
      <c r="H82" s="1257" t="str">
        <f t="shared" ca="1" si="2"/>
        <v/>
      </c>
      <c r="I82" s="1125"/>
      <c r="J82" s="1126"/>
      <c r="K82" s="1258"/>
      <c r="L82" s="1127"/>
    </row>
    <row r="83" spans="2:12" ht="18.75" customHeight="1">
      <c r="B83" s="1121"/>
      <c r="C83" s="1122"/>
      <c r="D83" s="1312"/>
      <c r="E83" s="1164"/>
      <c r="F83" s="1123"/>
      <c r="G83" s="1124"/>
      <c r="H83" s="1257" t="str">
        <f t="shared" ca="1" si="2"/>
        <v/>
      </c>
      <c r="I83" s="1125"/>
      <c r="J83" s="1126"/>
      <c r="K83" s="1258"/>
      <c r="L83" s="1127"/>
    </row>
    <row r="84" spans="2:12" ht="18.75" customHeight="1">
      <c r="B84" s="1121"/>
      <c r="C84" s="1122"/>
      <c r="D84" s="1312"/>
      <c r="E84" s="1164"/>
      <c r="F84" s="1123"/>
      <c r="G84" s="1124"/>
      <c r="H84" s="1257" t="str">
        <f t="shared" ca="1" si="2"/>
        <v/>
      </c>
      <c r="I84" s="1125"/>
      <c r="J84" s="1126"/>
      <c r="K84" s="1258"/>
      <c r="L84" s="1127"/>
    </row>
    <row r="85" spans="2:12" ht="18.75" customHeight="1">
      <c r="B85" s="1121"/>
      <c r="C85" s="1122"/>
      <c r="D85" s="1312"/>
      <c r="E85" s="1164"/>
      <c r="F85" s="1123"/>
      <c r="G85" s="1124"/>
      <c r="H85" s="1257" t="str">
        <f t="shared" ca="1" si="2"/>
        <v/>
      </c>
      <c r="I85" s="1125"/>
      <c r="J85" s="1126"/>
      <c r="K85" s="1258"/>
      <c r="L85" s="1127"/>
    </row>
    <row r="86" spans="2:12" ht="18.75" customHeight="1">
      <c r="B86" s="1121"/>
      <c r="C86" s="1122"/>
      <c r="D86" s="1312"/>
      <c r="E86" s="1164"/>
      <c r="F86" s="1123"/>
      <c r="G86" s="1124"/>
      <c r="H86" s="1257" t="str">
        <f t="shared" ca="1" si="2"/>
        <v/>
      </c>
      <c r="I86" s="1125"/>
      <c r="J86" s="1126"/>
      <c r="K86" s="1258"/>
      <c r="L86" s="1127"/>
    </row>
    <row r="87" spans="2:12" ht="18.75" customHeight="1">
      <c r="B87" s="1121"/>
      <c r="C87" s="1122"/>
      <c r="D87" s="1312"/>
      <c r="E87" s="1164"/>
      <c r="F87" s="1123"/>
      <c r="G87" s="1124"/>
      <c r="H87" s="1257" t="str">
        <f t="shared" ca="1" si="2"/>
        <v/>
      </c>
      <c r="I87" s="1125"/>
      <c r="J87" s="1126"/>
      <c r="K87" s="1258"/>
      <c r="L87" s="1127"/>
    </row>
    <row r="88" spans="2:12" ht="18.75" customHeight="1">
      <c r="B88" s="1121"/>
      <c r="C88" s="1122"/>
      <c r="D88" s="1312"/>
      <c r="E88" s="1164"/>
      <c r="F88" s="1123"/>
      <c r="G88" s="1124"/>
      <c r="H88" s="1257" t="str">
        <f t="shared" ca="1" si="2"/>
        <v/>
      </c>
      <c r="I88" s="1125"/>
      <c r="J88" s="1126"/>
      <c r="K88" s="1258"/>
      <c r="L88" s="1127"/>
    </row>
    <row r="89" spans="2:12" ht="18.75" customHeight="1">
      <c r="B89" s="1121"/>
      <c r="C89" s="1122"/>
      <c r="D89" s="1312"/>
      <c r="E89" s="1164"/>
      <c r="F89" s="1123"/>
      <c r="G89" s="1124"/>
      <c r="H89" s="1257" t="str">
        <f t="shared" ca="1" si="2"/>
        <v/>
      </c>
      <c r="I89" s="1125"/>
      <c r="J89" s="1126"/>
      <c r="K89" s="1258"/>
      <c r="L89" s="1127"/>
    </row>
    <row r="90" spans="2:12" ht="18.75" customHeight="1">
      <c r="B90" s="1121"/>
      <c r="C90" s="1122"/>
      <c r="D90" s="1312"/>
      <c r="E90" s="1164"/>
      <c r="F90" s="1123"/>
      <c r="G90" s="1124"/>
      <c r="H90" s="1257" t="str">
        <f t="shared" ca="1" si="2"/>
        <v/>
      </c>
      <c r="I90" s="1125"/>
      <c r="J90" s="1126"/>
      <c r="K90" s="1258"/>
      <c r="L90" s="1127"/>
    </row>
    <row r="91" spans="2:12" ht="18.75" customHeight="1">
      <c r="B91" s="1121"/>
      <c r="C91" s="1122"/>
      <c r="D91" s="1312"/>
      <c r="E91" s="1164"/>
      <c r="F91" s="1123"/>
      <c r="G91" s="1124"/>
      <c r="H91" s="1257" t="str">
        <f t="shared" ca="1" si="2"/>
        <v/>
      </c>
      <c r="I91" s="1125"/>
      <c r="J91" s="1126"/>
      <c r="K91" s="1258"/>
      <c r="L91" s="1127"/>
    </row>
    <row r="92" spans="2:12" ht="18.75" customHeight="1">
      <c r="B92" s="1121"/>
      <c r="C92" s="1122"/>
      <c r="D92" s="1312"/>
      <c r="E92" s="1164"/>
      <c r="F92" s="1123"/>
      <c r="G92" s="1124"/>
      <c r="H92" s="1257" t="str">
        <f t="shared" ca="1" si="2"/>
        <v/>
      </c>
      <c r="I92" s="1125"/>
      <c r="J92" s="1126"/>
      <c r="K92" s="1258"/>
      <c r="L92" s="1127"/>
    </row>
    <row r="93" spans="2:12" ht="18.75" customHeight="1">
      <c r="B93" s="1121"/>
      <c r="C93" s="1122"/>
      <c r="D93" s="1312"/>
      <c r="E93" s="1164"/>
      <c r="F93" s="1123"/>
      <c r="G93" s="1124"/>
      <c r="H93" s="1257" t="str">
        <f t="shared" ca="1" si="2"/>
        <v/>
      </c>
      <c r="I93" s="1125"/>
      <c r="J93" s="1126"/>
      <c r="K93" s="1258"/>
      <c r="L93" s="1127"/>
    </row>
    <row r="94" spans="2:12" ht="18.75" customHeight="1">
      <c r="B94" s="1121"/>
      <c r="C94" s="1122"/>
      <c r="D94" s="1312"/>
      <c r="E94" s="1164"/>
      <c r="F94" s="1123"/>
      <c r="G94" s="1124"/>
      <c r="H94" s="1257" t="str">
        <f t="shared" ca="1" si="2"/>
        <v/>
      </c>
      <c r="I94" s="1125"/>
      <c r="J94" s="1126"/>
      <c r="K94" s="1258"/>
      <c r="L94" s="1127"/>
    </row>
    <row r="95" spans="2:12" ht="18.75" customHeight="1">
      <c r="B95" s="1121"/>
      <c r="C95" s="1122"/>
      <c r="D95" s="1312"/>
      <c r="E95" s="1164"/>
      <c r="F95" s="1123"/>
      <c r="G95" s="1124"/>
      <c r="H95" s="1257" t="str">
        <f t="shared" ca="1" si="2"/>
        <v/>
      </c>
      <c r="I95" s="1125"/>
      <c r="J95" s="1126"/>
      <c r="K95" s="1258"/>
      <c r="L95" s="1127"/>
    </row>
    <row r="96" spans="2:12" ht="18.75" customHeight="1">
      <c r="B96" s="1121"/>
      <c r="C96" s="1122"/>
      <c r="D96" s="1312"/>
      <c r="E96" s="1164"/>
      <c r="F96" s="1123"/>
      <c r="G96" s="1124"/>
      <c r="H96" s="1257" t="str">
        <f t="shared" ca="1" si="2"/>
        <v/>
      </c>
      <c r="I96" s="1125"/>
      <c r="J96" s="1126"/>
      <c r="K96" s="1258"/>
      <c r="L96" s="1127"/>
    </row>
    <row r="97" spans="2:12" ht="18.75" customHeight="1">
      <c r="B97" s="1121"/>
      <c r="C97" s="1122"/>
      <c r="D97" s="1312"/>
      <c r="E97" s="1164"/>
      <c r="F97" s="1123"/>
      <c r="G97" s="1124"/>
      <c r="H97" s="1257" t="str">
        <f t="shared" ca="1" si="2"/>
        <v/>
      </c>
      <c r="I97" s="1125"/>
      <c r="J97" s="1126"/>
      <c r="K97" s="1258"/>
      <c r="L97" s="1127"/>
    </row>
    <row r="98" spans="2:12" ht="18.75" customHeight="1">
      <c r="B98" s="1121"/>
      <c r="C98" s="1122"/>
      <c r="D98" s="1312"/>
      <c r="E98" s="1164"/>
      <c r="F98" s="1123"/>
      <c r="G98" s="1124"/>
      <c r="H98" s="1257" t="str">
        <f t="shared" ca="1" si="2"/>
        <v/>
      </c>
      <c r="I98" s="1125"/>
      <c r="J98" s="1126"/>
      <c r="K98" s="1258"/>
      <c r="L98" s="1127"/>
    </row>
    <row r="99" spans="2:12" ht="18.75" customHeight="1">
      <c r="B99" s="1121"/>
      <c r="C99" s="1122"/>
      <c r="D99" s="1312"/>
      <c r="E99" s="1164"/>
      <c r="F99" s="1123"/>
      <c r="G99" s="1124"/>
      <c r="H99" s="1257" t="str">
        <f t="shared" ca="1" si="2"/>
        <v/>
      </c>
      <c r="I99" s="1125"/>
      <c r="J99" s="1126"/>
      <c r="K99" s="1258"/>
      <c r="L99" s="1127"/>
    </row>
    <row r="100" spans="2:12" ht="18.75" customHeight="1">
      <c r="B100" s="1121"/>
      <c r="C100" s="1122"/>
      <c r="D100" s="1312"/>
      <c r="E100" s="1164"/>
      <c r="F100" s="1123"/>
      <c r="G100" s="1124"/>
      <c r="H100" s="1257" t="str">
        <f t="shared" ca="1" si="2"/>
        <v/>
      </c>
      <c r="I100" s="1125"/>
      <c r="J100" s="1126"/>
      <c r="K100" s="1258"/>
      <c r="L100" s="1127"/>
    </row>
    <row r="101" spans="2:12" ht="18.75" customHeight="1">
      <c r="B101" s="1121"/>
      <c r="C101" s="1122"/>
      <c r="D101" s="1312"/>
      <c r="E101" s="1164"/>
      <c r="F101" s="1123"/>
      <c r="G101" s="1124"/>
      <c r="H101" s="1257" t="str">
        <f t="shared" ca="1" si="2"/>
        <v/>
      </c>
      <c r="I101" s="1125"/>
      <c r="J101" s="1126"/>
      <c r="K101" s="1258"/>
      <c r="L101" s="1127"/>
    </row>
    <row r="102" spans="2:12" ht="18.75" customHeight="1">
      <c r="B102" s="1121"/>
      <c r="C102" s="1122"/>
      <c r="D102" s="1312"/>
      <c r="E102" s="1164"/>
      <c r="F102" s="1123"/>
      <c r="G102" s="1124"/>
      <c r="H102" s="1257" t="str">
        <f t="shared" ca="1" si="2"/>
        <v/>
      </c>
      <c r="I102" s="1125"/>
      <c r="J102" s="1126"/>
      <c r="K102" s="1258"/>
      <c r="L102" s="1127"/>
    </row>
    <row r="103" spans="2:12" ht="18.75" customHeight="1">
      <c r="B103" s="1121"/>
      <c r="C103" s="1122"/>
      <c r="D103" s="1312"/>
      <c r="E103" s="1164"/>
      <c r="F103" s="1123"/>
      <c r="G103" s="1124"/>
      <c r="H103" s="1257" t="str">
        <f t="shared" ca="1" si="2"/>
        <v/>
      </c>
      <c r="I103" s="1125"/>
      <c r="J103" s="1126"/>
      <c r="K103" s="1258"/>
      <c r="L103" s="1127"/>
    </row>
    <row r="104" spans="2:12" ht="18.75" customHeight="1">
      <c r="B104" s="1121"/>
      <c r="C104" s="1122"/>
      <c r="D104" s="1312"/>
      <c r="E104" s="1164"/>
      <c r="F104" s="1123"/>
      <c r="G104" s="1124"/>
      <c r="H104" s="1257" t="str">
        <f t="shared" ca="1" si="2"/>
        <v/>
      </c>
      <c r="I104" s="1125"/>
      <c r="J104" s="1126"/>
      <c r="K104" s="1258"/>
      <c r="L104" s="1127"/>
    </row>
    <row r="105" spans="2:12" ht="18.75" customHeight="1">
      <c r="B105" s="1121"/>
      <c r="C105" s="1122"/>
      <c r="D105" s="1312"/>
      <c r="E105" s="1164"/>
      <c r="F105" s="1123"/>
      <c r="G105" s="1124"/>
      <c r="H105" s="1257" t="str">
        <f t="shared" ca="1" si="2"/>
        <v/>
      </c>
      <c r="I105" s="1125"/>
      <c r="J105" s="1126"/>
      <c r="K105" s="1258"/>
      <c r="L105" s="1127"/>
    </row>
    <row r="106" spans="2:12" ht="18.75" customHeight="1">
      <c r="B106" s="1121"/>
      <c r="C106" s="1122"/>
      <c r="D106" s="1312"/>
      <c r="E106" s="1164"/>
      <c r="F106" s="1123"/>
      <c r="G106" s="1124"/>
      <c r="H106" s="1257" t="str">
        <f t="shared" ref="H106:H137" ca="1" si="3">IF(AND(F106="",G106=""),"",OFFSET(H106,-1,0)+F106-G106)</f>
        <v/>
      </c>
      <c r="I106" s="1125"/>
      <c r="J106" s="1126"/>
      <c r="K106" s="1258"/>
      <c r="L106" s="1127"/>
    </row>
    <row r="107" spans="2:12" ht="18.75" customHeight="1">
      <c r="B107" s="1121"/>
      <c r="C107" s="1122"/>
      <c r="D107" s="1312"/>
      <c r="E107" s="1164"/>
      <c r="F107" s="1123"/>
      <c r="G107" s="1124"/>
      <c r="H107" s="1257" t="str">
        <f t="shared" ca="1" si="3"/>
        <v/>
      </c>
      <c r="I107" s="1125"/>
      <c r="J107" s="1126"/>
      <c r="K107" s="1258"/>
      <c r="L107" s="1127"/>
    </row>
    <row r="108" spans="2:12" ht="18.75" customHeight="1">
      <c r="B108" s="1121"/>
      <c r="C108" s="1122"/>
      <c r="D108" s="1312"/>
      <c r="E108" s="1164"/>
      <c r="F108" s="1123"/>
      <c r="G108" s="1124"/>
      <c r="H108" s="1257" t="str">
        <f t="shared" ca="1" si="3"/>
        <v/>
      </c>
      <c r="I108" s="1125"/>
      <c r="J108" s="1126"/>
      <c r="K108" s="1258"/>
      <c r="L108" s="1127"/>
    </row>
    <row r="109" spans="2:12" ht="18.75" customHeight="1">
      <c r="B109" s="1121"/>
      <c r="C109" s="1122"/>
      <c r="D109" s="1312"/>
      <c r="E109" s="1164"/>
      <c r="F109" s="1123"/>
      <c r="G109" s="1124"/>
      <c r="H109" s="1257" t="str">
        <f t="shared" ca="1" si="3"/>
        <v/>
      </c>
      <c r="I109" s="1125"/>
      <c r="J109" s="1126"/>
      <c r="K109" s="1258"/>
      <c r="L109" s="1127"/>
    </row>
    <row r="110" spans="2:12" ht="18.75" customHeight="1">
      <c r="B110" s="1121"/>
      <c r="C110" s="1122"/>
      <c r="D110" s="1312"/>
      <c r="E110" s="1164"/>
      <c r="F110" s="1123"/>
      <c r="G110" s="1124"/>
      <c r="H110" s="1257" t="str">
        <f t="shared" ca="1" si="3"/>
        <v/>
      </c>
      <c r="I110" s="1125"/>
      <c r="J110" s="1126"/>
      <c r="K110" s="1258"/>
      <c r="L110" s="1127"/>
    </row>
    <row r="111" spans="2:12" ht="18.75" customHeight="1">
      <c r="B111" s="1121"/>
      <c r="C111" s="1122"/>
      <c r="D111" s="1312"/>
      <c r="E111" s="1164"/>
      <c r="F111" s="1123"/>
      <c r="G111" s="1124"/>
      <c r="H111" s="1257" t="str">
        <f t="shared" ca="1" si="3"/>
        <v/>
      </c>
      <c r="I111" s="1125"/>
      <c r="J111" s="1126"/>
      <c r="K111" s="1258"/>
      <c r="L111" s="1127"/>
    </row>
    <row r="112" spans="2:12" ht="18.75" customHeight="1">
      <c r="B112" s="1121"/>
      <c r="C112" s="1122"/>
      <c r="D112" s="1312"/>
      <c r="E112" s="1164"/>
      <c r="F112" s="1123"/>
      <c r="G112" s="1124"/>
      <c r="H112" s="1257" t="str">
        <f t="shared" ca="1" si="3"/>
        <v/>
      </c>
      <c r="I112" s="1125"/>
      <c r="J112" s="1126"/>
      <c r="K112" s="1258"/>
      <c r="L112" s="1127"/>
    </row>
    <row r="113" spans="2:12" ht="18.75" customHeight="1">
      <c r="B113" s="1121"/>
      <c r="C113" s="1122"/>
      <c r="D113" s="1312"/>
      <c r="E113" s="1164"/>
      <c r="F113" s="1123"/>
      <c r="G113" s="1124"/>
      <c r="H113" s="1257" t="str">
        <f t="shared" ca="1" si="3"/>
        <v/>
      </c>
      <c r="I113" s="1125"/>
      <c r="J113" s="1126"/>
      <c r="K113" s="1258"/>
      <c r="L113" s="1127"/>
    </row>
    <row r="114" spans="2:12" ht="18.75" customHeight="1">
      <c r="B114" s="1121"/>
      <c r="C114" s="1122"/>
      <c r="D114" s="1312"/>
      <c r="E114" s="1164"/>
      <c r="F114" s="1123"/>
      <c r="G114" s="1124"/>
      <c r="H114" s="1257" t="str">
        <f t="shared" ca="1" si="3"/>
        <v/>
      </c>
      <c r="I114" s="1125"/>
      <c r="J114" s="1126"/>
      <c r="K114" s="1258"/>
      <c r="L114" s="1127"/>
    </row>
    <row r="115" spans="2:12" ht="18.75" customHeight="1">
      <c r="B115" s="1121"/>
      <c r="C115" s="1122"/>
      <c r="D115" s="1312"/>
      <c r="E115" s="1164"/>
      <c r="F115" s="1123"/>
      <c r="G115" s="1124"/>
      <c r="H115" s="1257" t="str">
        <f t="shared" ca="1" si="3"/>
        <v/>
      </c>
      <c r="I115" s="1125"/>
      <c r="J115" s="1126"/>
      <c r="K115" s="1258"/>
      <c r="L115" s="1127"/>
    </row>
    <row r="116" spans="2:12" ht="18.75" customHeight="1">
      <c r="B116" s="1121"/>
      <c r="C116" s="1122"/>
      <c r="D116" s="1312"/>
      <c r="E116" s="1164"/>
      <c r="F116" s="1123"/>
      <c r="G116" s="1124"/>
      <c r="H116" s="1257" t="str">
        <f t="shared" ca="1" si="3"/>
        <v/>
      </c>
      <c r="I116" s="1125"/>
      <c r="J116" s="1126"/>
      <c r="K116" s="1258"/>
      <c r="L116" s="1127"/>
    </row>
    <row r="117" spans="2:12" ht="18.75" customHeight="1">
      <c r="B117" s="1121"/>
      <c r="C117" s="1122"/>
      <c r="D117" s="1312"/>
      <c r="E117" s="1164"/>
      <c r="F117" s="1123"/>
      <c r="G117" s="1124"/>
      <c r="H117" s="1257" t="str">
        <f t="shared" ca="1" si="3"/>
        <v/>
      </c>
      <c r="I117" s="1125"/>
      <c r="J117" s="1126"/>
      <c r="K117" s="1258"/>
      <c r="L117" s="1127"/>
    </row>
    <row r="118" spans="2:12" ht="18.75" customHeight="1">
      <c r="B118" s="1121"/>
      <c r="C118" s="1122"/>
      <c r="D118" s="1312"/>
      <c r="E118" s="1164"/>
      <c r="F118" s="1123"/>
      <c r="G118" s="1124"/>
      <c r="H118" s="1257" t="str">
        <f t="shared" ca="1" si="3"/>
        <v/>
      </c>
      <c r="I118" s="1125"/>
      <c r="J118" s="1126"/>
      <c r="K118" s="1258"/>
      <c r="L118" s="1127"/>
    </row>
    <row r="119" spans="2:12" ht="18.75" customHeight="1">
      <c r="B119" s="1121"/>
      <c r="C119" s="1122"/>
      <c r="D119" s="1312"/>
      <c r="E119" s="1164"/>
      <c r="F119" s="1123"/>
      <c r="G119" s="1124"/>
      <c r="H119" s="1257" t="str">
        <f t="shared" ca="1" si="3"/>
        <v/>
      </c>
      <c r="I119" s="1125"/>
      <c r="J119" s="1126"/>
      <c r="K119" s="1258"/>
      <c r="L119" s="1127"/>
    </row>
    <row r="120" spans="2:12" ht="18.75" customHeight="1">
      <c r="B120" s="1121"/>
      <c r="C120" s="1122"/>
      <c r="D120" s="1312"/>
      <c r="E120" s="1164"/>
      <c r="F120" s="1123"/>
      <c r="G120" s="1124"/>
      <c r="H120" s="1257" t="str">
        <f t="shared" ca="1" si="3"/>
        <v/>
      </c>
      <c r="I120" s="1125"/>
      <c r="J120" s="1126"/>
      <c r="K120" s="1258"/>
      <c r="L120" s="1127"/>
    </row>
    <row r="121" spans="2:12" ht="18.75" customHeight="1">
      <c r="B121" s="1121"/>
      <c r="C121" s="1122"/>
      <c r="D121" s="1312"/>
      <c r="E121" s="1164"/>
      <c r="F121" s="1123"/>
      <c r="G121" s="1124"/>
      <c r="H121" s="1257" t="str">
        <f t="shared" ca="1" si="3"/>
        <v/>
      </c>
      <c r="I121" s="1125"/>
      <c r="J121" s="1126"/>
      <c r="K121" s="1258"/>
      <c r="L121" s="1127"/>
    </row>
    <row r="122" spans="2:12" ht="18.75" customHeight="1">
      <c r="B122" s="1121"/>
      <c r="C122" s="1122"/>
      <c r="D122" s="1312"/>
      <c r="E122" s="1164"/>
      <c r="F122" s="1123"/>
      <c r="G122" s="1124"/>
      <c r="H122" s="1257" t="str">
        <f t="shared" ca="1" si="3"/>
        <v/>
      </c>
      <c r="I122" s="1125"/>
      <c r="J122" s="1126"/>
      <c r="K122" s="1258"/>
      <c r="L122" s="1127"/>
    </row>
    <row r="123" spans="2:12" ht="18.75" customHeight="1">
      <c r="B123" s="1121"/>
      <c r="C123" s="1122"/>
      <c r="D123" s="1312"/>
      <c r="E123" s="1164"/>
      <c r="F123" s="1123"/>
      <c r="G123" s="1124"/>
      <c r="H123" s="1257" t="str">
        <f t="shared" ca="1" si="3"/>
        <v/>
      </c>
      <c r="I123" s="1125"/>
      <c r="J123" s="1126"/>
      <c r="K123" s="1258"/>
      <c r="L123" s="1127"/>
    </row>
    <row r="124" spans="2:12" ht="18.75" customHeight="1">
      <c r="B124" s="1121"/>
      <c r="C124" s="1122"/>
      <c r="D124" s="1312"/>
      <c r="E124" s="1164"/>
      <c r="F124" s="1123"/>
      <c r="G124" s="1124"/>
      <c r="H124" s="1257" t="str">
        <f t="shared" ca="1" si="3"/>
        <v/>
      </c>
      <c r="I124" s="1125"/>
      <c r="J124" s="1126"/>
      <c r="K124" s="1258"/>
      <c r="L124" s="1127"/>
    </row>
    <row r="125" spans="2:12" ht="18.75" customHeight="1">
      <c r="B125" s="1121"/>
      <c r="C125" s="1122"/>
      <c r="D125" s="1312"/>
      <c r="E125" s="1164"/>
      <c r="F125" s="1123"/>
      <c r="G125" s="1124"/>
      <c r="H125" s="1257" t="str">
        <f t="shared" ca="1" si="3"/>
        <v/>
      </c>
      <c r="I125" s="1125"/>
      <c r="J125" s="1126"/>
      <c r="K125" s="1258"/>
      <c r="L125" s="1127"/>
    </row>
    <row r="126" spans="2:12" ht="18.75" customHeight="1">
      <c r="B126" s="1121"/>
      <c r="C126" s="1122"/>
      <c r="D126" s="1312"/>
      <c r="E126" s="1164"/>
      <c r="F126" s="1123"/>
      <c r="G126" s="1124"/>
      <c r="H126" s="1257" t="str">
        <f t="shared" ca="1" si="3"/>
        <v/>
      </c>
      <c r="I126" s="1125"/>
      <c r="J126" s="1126"/>
      <c r="K126" s="1258"/>
      <c r="L126" s="1127"/>
    </row>
    <row r="127" spans="2:12" ht="18.75" customHeight="1">
      <c r="B127" s="1121"/>
      <c r="C127" s="1122"/>
      <c r="D127" s="1312"/>
      <c r="E127" s="1164"/>
      <c r="F127" s="1123"/>
      <c r="G127" s="1124"/>
      <c r="H127" s="1257" t="str">
        <f t="shared" ca="1" si="3"/>
        <v/>
      </c>
      <c r="I127" s="1125"/>
      <c r="J127" s="1126"/>
      <c r="K127" s="1258"/>
      <c r="L127" s="1127"/>
    </row>
    <row r="128" spans="2:12" ht="18.75" customHeight="1">
      <c r="B128" s="1121"/>
      <c r="C128" s="1122"/>
      <c r="D128" s="1312"/>
      <c r="E128" s="1164"/>
      <c r="F128" s="1123"/>
      <c r="G128" s="1124"/>
      <c r="H128" s="1257" t="str">
        <f t="shared" ca="1" si="3"/>
        <v/>
      </c>
      <c r="I128" s="1125"/>
      <c r="J128" s="1126"/>
      <c r="K128" s="1258"/>
      <c r="L128" s="1127"/>
    </row>
    <row r="129" spans="2:12" ht="18.75" customHeight="1">
      <c r="B129" s="1121"/>
      <c r="C129" s="1122"/>
      <c r="D129" s="1312"/>
      <c r="E129" s="1164"/>
      <c r="F129" s="1123"/>
      <c r="G129" s="1124"/>
      <c r="H129" s="1257" t="str">
        <f t="shared" ca="1" si="3"/>
        <v/>
      </c>
      <c r="I129" s="1125"/>
      <c r="J129" s="1126"/>
      <c r="K129" s="1258"/>
      <c r="L129" s="1127"/>
    </row>
    <row r="130" spans="2:12" ht="18.75" customHeight="1">
      <c r="B130" s="1121"/>
      <c r="C130" s="1122"/>
      <c r="D130" s="1312"/>
      <c r="E130" s="1164"/>
      <c r="F130" s="1123"/>
      <c r="G130" s="1124"/>
      <c r="H130" s="1257" t="str">
        <f t="shared" ca="1" si="3"/>
        <v/>
      </c>
      <c r="I130" s="1125"/>
      <c r="J130" s="1126"/>
      <c r="K130" s="1258"/>
      <c r="L130" s="1127"/>
    </row>
    <row r="131" spans="2:12" ht="18.75" customHeight="1">
      <c r="B131" s="1121"/>
      <c r="C131" s="1122"/>
      <c r="D131" s="1312"/>
      <c r="E131" s="1164"/>
      <c r="F131" s="1123"/>
      <c r="G131" s="1124"/>
      <c r="H131" s="1257" t="str">
        <f t="shared" ca="1" si="3"/>
        <v/>
      </c>
      <c r="I131" s="1125"/>
      <c r="J131" s="1126"/>
      <c r="K131" s="1258"/>
      <c r="L131" s="1127"/>
    </row>
    <row r="132" spans="2:12" ht="18.75" customHeight="1">
      <c r="B132" s="1121"/>
      <c r="C132" s="1122"/>
      <c r="D132" s="1312"/>
      <c r="E132" s="1164"/>
      <c r="F132" s="1123"/>
      <c r="G132" s="1124"/>
      <c r="H132" s="1257" t="str">
        <f t="shared" ca="1" si="3"/>
        <v/>
      </c>
      <c r="I132" s="1125"/>
      <c r="J132" s="1126"/>
      <c r="K132" s="1258"/>
      <c r="L132" s="1127"/>
    </row>
    <row r="133" spans="2:12" ht="18.75" customHeight="1">
      <c r="B133" s="1121"/>
      <c r="C133" s="1122"/>
      <c r="D133" s="1312"/>
      <c r="E133" s="1164"/>
      <c r="F133" s="1123"/>
      <c r="G133" s="1124"/>
      <c r="H133" s="1257" t="str">
        <f t="shared" ca="1" si="3"/>
        <v/>
      </c>
      <c r="I133" s="1125"/>
      <c r="J133" s="1126"/>
      <c r="K133" s="1258"/>
      <c r="L133" s="1127"/>
    </row>
    <row r="134" spans="2:12" ht="18.75" customHeight="1">
      <c r="B134" s="1121"/>
      <c r="C134" s="1122"/>
      <c r="D134" s="1312"/>
      <c r="E134" s="1164"/>
      <c r="F134" s="1123"/>
      <c r="G134" s="1124"/>
      <c r="H134" s="1257" t="str">
        <f t="shared" ca="1" si="3"/>
        <v/>
      </c>
      <c r="I134" s="1125"/>
      <c r="J134" s="1126"/>
      <c r="K134" s="1258"/>
      <c r="L134" s="1127"/>
    </row>
    <row r="135" spans="2:12" ht="18.75" customHeight="1">
      <c r="B135" s="1121"/>
      <c r="C135" s="1122"/>
      <c r="D135" s="1312"/>
      <c r="E135" s="1164"/>
      <c r="F135" s="1123"/>
      <c r="G135" s="1124"/>
      <c r="H135" s="1257" t="str">
        <f t="shared" ca="1" si="3"/>
        <v/>
      </c>
      <c r="I135" s="1125"/>
      <c r="J135" s="1126"/>
      <c r="K135" s="1258"/>
      <c r="L135" s="1127"/>
    </row>
    <row r="136" spans="2:12" ht="18.75" customHeight="1">
      <c r="B136" s="1121"/>
      <c r="C136" s="1122"/>
      <c r="D136" s="1312"/>
      <c r="E136" s="1164"/>
      <c r="F136" s="1123"/>
      <c r="G136" s="1124"/>
      <c r="H136" s="1257" t="str">
        <f t="shared" ca="1" si="3"/>
        <v/>
      </c>
      <c r="I136" s="1125"/>
      <c r="J136" s="1126"/>
      <c r="K136" s="1258"/>
      <c r="L136" s="1127"/>
    </row>
    <row r="137" spans="2:12" ht="18.75" customHeight="1">
      <c r="B137" s="1121"/>
      <c r="C137" s="1122"/>
      <c r="D137" s="1312"/>
      <c r="E137" s="1164"/>
      <c r="F137" s="1123"/>
      <c r="G137" s="1124"/>
      <c r="H137" s="1257" t="str">
        <f t="shared" ca="1" si="3"/>
        <v/>
      </c>
      <c r="I137" s="1125"/>
      <c r="J137" s="1126"/>
      <c r="K137" s="1258"/>
      <c r="L137" s="1127"/>
    </row>
    <row r="138" spans="2:12" ht="18.75" customHeight="1">
      <c r="B138" s="1121"/>
      <c r="C138" s="1122"/>
      <c r="D138" s="1312"/>
      <c r="E138" s="1164"/>
      <c r="F138" s="1123"/>
      <c r="G138" s="1124"/>
      <c r="H138" s="1257" t="str">
        <f t="shared" ref="H138:H169" ca="1" si="4">IF(AND(F138="",G138=""),"",OFFSET(H138,-1,0)+F138-G138)</f>
        <v/>
      </c>
      <c r="I138" s="1125"/>
      <c r="J138" s="1126"/>
      <c r="K138" s="1258"/>
      <c r="L138" s="1127"/>
    </row>
    <row r="139" spans="2:12" ht="18.75" customHeight="1">
      <c r="B139" s="1121"/>
      <c r="C139" s="1122"/>
      <c r="D139" s="1312"/>
      <c r="E139" s="1164"/>
      <c r="F139" s="1123"/>
      <c r="G139" s="1124"/>
      <c r="H139" s="1257" t="str">
        <f t="shared" ca="1" si="4"/>
        <v/>
      </c>
      <c r="I139" s="1125"/>
      <c r="J139" s="1126"/>
      <c r="K139" s="1258"/>
      <c r="L139" s="1127"/>
    </row>
    <row r="140" spans="2:12" ht="18.75" customHeight="1">
      <c r="B140" s="1121"/>
      <c r="C140" s="1122"/>
      <c r="D140" s="1312"/>
      <c r="E140" s="1164"/>
      <c r="F140" s="1123"/>
      <c r="G140" s="1124"/>
      <c r="H140" s="1257" t="str">
        <f t="shared" ca="1" si="4"/>
        <v/>
      </c>
      <c r="I140" s="1125"/>
      <c r="J140" s="1126"/>
      <c r="K140" s="1258"/>
      <c r="L140" s="1127"/>
    </row>
    <row r="141" spans="2:12" ht="18.75" customHeight="1">
      <c r="B141" s="1121"/>
      <c r="C141" s="1122"/>
      <c r="D141" s="1312"/>
      <c r="E141" s="1164"/>
      <c r="F141" s="1123"/>
      <c r="G141" s="1124"/>
      <c r="H141" s="1257" t="str">
        <f t="shared" ca="1" si="4"/>
        <v/>
      </c>
      <c r="I141" s="1125"/>
      <c r="J141" s="1126"/>
      <c r="K141" s="1258"/>
      <c r="L141" s="1127"/>
    </row>
    <row r="142" spans="2:12" ht="18.75" customHeight="1">
      <c r="B142" s="1121"/>
      <c r="C142" s="1122"/>
      <c r="D142" s="1312"/>
      <c r="E142" s="1164"/>
      <c r="F142" s="1123"/>
      <c r="G142" s="1124"/>
      <c r="H142" s="1257" t="str">
        <f t="shared" ca="1" si="4"/>
        <v/>
      </c>
      <c r="I142" s="1125"/>
      <c r="J142" s="1126"/>
      <c r="K142" s="1258"/>
      <c r="L142" s="1127"/>
    </row>
    <row r="143" spans="2:12" ht="18.75" customHeight="1">
      <c r="B143" s="1121"/>
      <c r="C143" s="1122"/>
      <c r="D143" s="1312"/>
      <c r="E143" s="1164"/>
      <c r="F143" s="1123"/>
      <c r="G143" s="1124"/>
      <c r="H143" s="1257" t="str">
        <f t="shared" ca="1" si="4"/>
        <v/>
      </c>
      <c r="I143" s="1125"/>
      <c r="J143" s="1126"/>
      <c r="K143" s="1258"/>
      <c r="L143" s="1127"/>
    </row>
    <row r="144" spans="2:12" ht="18.75" customHeight="1">
      <c r="B144" s="1121"/>
      <c r="C144" s="1122"/>
      <c r="D144" s="1312"/>
      <c r="E144" s="1164"/>
      <c r="F144" s="1123"/>
      <c r="G144" s="1124"/>
      <c r="H144" s="1257" t="str">
        <f t="shared" ca="1" si="4"/>
        <v/>
      </c>
      <c r="I144" s="1125"/>
      <c r="J144" s="1126"/>
      <c r="K144" s="1258"/>
      <c r="L144" s="1127"/>
    </row>
    <row r="145" spans="2:12" ht="18.75" customHeight="1">
      <c r="B145" s="1121"/>
      <c r="C145" s="1122"/>
      <c r="D145" s="1312"/>
      <c r="E145" s="1164"/>
      <c r="F145" s="1123"/>
      <c r="G145" s="1124"/>
      <c r="H145" s="1257" t="str">
        <f t="shared" ca="1" si="4"/>
        <v/>
      </c>
      <c r="I145" s="1125"/>
      <c r="J145" s="1126"/>
      <c r="K145" s="1258"/>
      <c r="L145" s="1127"/>
    </row>
    <row r="146" spans="2:12" ht="18.75" customHeight="1">
      <c r="B146" s="1121"/>
      <c r="C146" s="1122"/>
      <c r="D146" s="1312"/>
      <c r="E146" s="1164"/>
      <c r="F146" s="1123"/>
      <c r="G146" s="1124"/>
      <c r="H146" s="1257" t="str">
        <f t="shared" ca="1" si="4"/>
        <v/>
      </c>
      <c r="I146" s="1125"/>
      <c r="J146" s="1126"/>
      <c r="K146" s="1258"/>
      <c r="L146" s="1127"/>
    </row>
    <row r="147" spans="2:12" ht="18.75" customHeight="1">
      <c r="B147" s="1121"/>
      <c r="C147" s="1122"/>
      <c r="D147" s="1312"/>
      <c r="E147" s="1164"/>
      <c r="F147" s="1123"/>
      <c r="G147" s="1124"/>
      <c r="H147" s="1257" t="str">
        <f t="shared" ca="1" si="4"/>
        <v/>
      </c>
      <c r="I147" s="1125"/>
      <c r="J147" s="1126"/>
      <c r="K147" s="1258"/>
      <c r="L147" s="1127"/>
    </row>
    <row r="148" spans="2:12" ht="18.75" customHeight="1">
      <c r="B148" s="1121"/>
      <c r="C148" s="1122"/>
      <c r="D148" s="1312"/>
      <c r="E148" s="1164"/>
      <c r="F148" s="1123"/>
      <c r="G148" s="1124"/>
      <c r="H148" s="1257" t="str">
        <f t="shared" ca="1" si="4"/>
        <v/>
      </c>
      <c r="I148" s="1125"/>
      <c r="J148" s="1126"/>
      <c r="K148" s="1258"/>
      <c r="L148" s="1127"/>
    </row>
    <row r="149" spans="2:12" ht="18.75" customHeight="1">
      <c r="B149" s="1121"/>
      <c r="C149" s="1122"/>
      <c r="D149" s="1312"/>
      <c r="E149" s="1164"/>
      <c r="F149" s="1123"/>
      <c r="G149" s="1124"/>
      <c r="H149" s="1257" t="str">
        <f t="shared" ca="1" si="4"/>
        <v/>
      </c>
      <c r="I149" s="1125"/>
      <c r="J149" s="1126"/>
      <c r="K149" s="1258"/>
      <c r="L149" s="1127"/>
    </row>
    <row r="150" spans="2:12" ht="18.75" customHeight="1">
      <c r="B150" s="1121"/>
      <c r="C150" s="1122"/>
      <c r="D150" s="1312"/>
      <c r="E150" s="1164"/>
      <c r="F150" s="1123"/>
      <c r="G150" s="1124"/>
      <c r="H150" s="1257" t="str">
        <f t="shared" ca="1" si="4"/>
        <v/>
      </c>
      <c r="I150" s="1125"/>
      <c r="J150" s="1126"/>
      <c r="K150" s="1258"/>
      <c r="L150" s="1127"/>
    </row>
    <row r="151" spans="2:12" ht="18.75" customHeight="1">
      <c r="B151" s="1121"/>
      <c r="C151" s="1122"/>
      <c r="D151" s="1312"/>
      <c r="E151" s="1164"/>
      <c r="F151" s="1123"/>
      <c r="G151" s="1124"/>
      <c r="H151" s="1257" t="str">
        <f t="shared" ca="1" si="4"/>
        <v/>
      </c>
      <c r="I151" s="1125"/>
      <c r="J151" s="1126"/>
      <c r="K151" s="1258"/>
      <c r="L151" s="1127"/>
    </row>
    <row r="152" spans="2:12" ht="18.75" customHeight="1">
      <c r="B152" s="1121"/>
      <c r="C152" s="1122"/>
      <c r="D152" s="1312"/>
      <c r="E152" s="1164"/>
      <c r="F152" s="1123"/>
      <c r="G152" s="1124"/>
      <c r="H152" s="1257" t="str">
        <f t="shared" ca="1" si="4"/>
        <v/>
      </c>
      <c r="I152" s="1125"/>
      <c r="J152" s="1126"/>
      <c r="K152" s="1258"/>
      <c r="L152" s="1127"/>
    </row>
    <row r="153" spans="2:12" ht="18.75" customHeight="1">
      <c r="B153" s="1121"/>
      <c r="C153" s="1122"/>
      <c r="D153" s="1312"/>
      <c r="E153" s="1164"/>
      <c r="F153" s="1123"/>
      <c r="G153" s="1124"/>
      <c r="H153" s="1257" t="str">
        <f t="shared" ca="1" si="4"/>
        <v/>
      </c>
      <c r="I153" s="1125"/>
      <c r="J153" s="1126"/>
      <c r="K153" s="1258"/>
      <c r="L153" s="1127"/>
    </row>
    <row r="154" spans="2:12" ht="18.75" customHeight="1">
      <c r="B154" s="1121"/>
      <c r="C154" s="1122"/>
      <c r="D154" s="1312"/>
      <c r="E154" s="1164"/>
      <c r="F154" s="1123"/>
      <c r="G154" s="1124"/>
      <c r="H154" s="1257" t="str">
        <f t="shared" ca="1" si="4"/>
        <v/>
      </c>
      <c r="I154" s="1125"/>
      <c r="J154" s="1126"/>
      <c r="K154" s="1258"/>
      <c r="L154" s="1127"/>
    </row>
    <row r="155" spans="2:12" ht="18.75" customHeight="1">
      <c r="B155" s="1121"/>
      <c r="C155" s="1122"/>
      <c r="D155" s="1312"/>
      <c r="E155" s="1164"/>
      <c r="F155" s="1123"/>
      <c r="G155" s="1124"/>
      <c r="H155" s="1257" t="str">
        <f t="shared" ca="1" si="4"/>
        <v/>
      </c>
      <c r="I155" s="1125"/>
      <c r="J155" s="1126"/>
      <c r="K155" s="1258"/>
      <c r="L155" s="1127"/>
    </row>
    <row r="156" spans="2:12" ht="18.75" customHeight="1">
      <c r="B156" s="1121"/>
      <c r="C156" s="1122"/>
      <c r="D156" s="1312"/>
      <c r="E156" s="1164"/>
      <c r="F156" s="1123"/>
      <c r="G156" s="1124"/>
      <c r="H156" s="1257" t="str">
        <f t="shared" ca="1" si="4"/>
        <v/>
      </c>
      <c r="I156" s="1125"/>
      <c r="J156" s="1126"/>
      <c r="K156" s="1258"/>
      <c r="L156" s="1127"/>
    </row>
    <row r="157" spans="2:12" ht="18.75" customHeight="1">
      <c r="B157" s="1121"/>
      <c r="C157" s="1122"/>
      <c r="D157" s="1312"/>
      <c r="E157" s="1164"/>
      <c r="F157" s="1123"/>
      <c r="G157" s="1124"/>
      <c r="H157" s="1257" t="str">
        <f t="shared" ca="1" si="4"/>
        <v/>
      </c>
      <c r="I157" s="1125"/>
      <c r="J157" s="1126"/>
      <c r="K157" s="1258"/>
      <c r="L157" s="1127"/>
    </row>
    <row r="158" spans="2:12" ht="18.75" customHeight="1">
      <c r="B158" s="1121"/>
      <c r="C158" s="1122"/>
      <c r="D158" s="1312"/>
      <c r="E158" s="1164"/>
      <c r="F158" s="1123"/>
      <c r="G158" s="1124"/>
      <c r="H158" s="1257" t="str">
        <f t="shared" ca="1" si="4"/>
        <v/>
      </c>
      <c r="I158" s="1125"/>
      <c r="J158" s="1126"/>
      <c r="K158" s="1258"/>
      <c r="L158" s="1127"/>
    </row>
    <row r="159" spans="2:12" ht="18.75" customHeight="1">
      <c r="B159" s="1121"/>
      <c r="C159" s="1122"/>
      <c r="D159" s="1312"/>
      <c r="E159" s="1164"/>
      <c r="F159" s="1123"/>
      <c r="G159" s="1124"/>
      <c r="H159" s="1257" t="str">
        <f t="shared" ca="1" si="4"/>
        <v/>
      </c>
      <c r="I159" s="1125"/>
      <c r="J159" s="1126"/>
      <c r="K159" s="1258"/>
      <c r="L159" s="1127"/>
    </row>
    <row r="160" spans="2:12" ht="18.75" customHeight="1">
      <c r="B160" s="1121"/>
      <c r="C160" s="1122"/>
      <c r="D160" s="1312"/>
      <c r="E160" s="1164"/>
      <c r="F160" s="1123"/>
      <c r="G160" s="1124"/>
      <c r="H160" s="1257" t="str">
        <f t="shared" ca="1" si="4"/>
        <v/>
      </c>
      <c r="I160" s="1125"/>
      <c r="J160" s="1126"/>
      <c r="K160" s="1258"/>
      <c r="L160" s="1127"/>
    </row>
    <row r="161" spans="2:12" ht="18.75" customHeight="1">
      <c r="B161" s="1121"/>
      <c r="C161" s="1122"/>
      <c r="D161" s="1312"/>
      <c r="E161" s="1164"/>
      <c r="F161" s="1123"/>
      <c r="G161" s="1124"/>
      <c r="H161" s="1257" t="str">
        <f t="shared" ca="1" si="4"/>
        <v/>
      </c>
      <c r="I161" s="1125"/>
      <c r="J161" s="1126"/>
      <c r="K161" s="1258"/>
      <c r="L161" s="1127"/>
    </row>
    <row r="162" spans="2:12" ht="18.75" customHeight="1">
      <c r="B162" s="1121"/>
      <c r="C162" s="1122"/>
      <c r="D162" s="1312"/>
      <c r="E162" s="1164"/>
      <c r="F162" s="1123"/>
      <c r="G162" s="1124"/>
      <c r="H162" s="1257" t="str">
        <f t="shared" ca="1" si="4"/>
        <v/>
      </c>
      <c r="I162" s="1125"/>
      <c r="J162" s="1126"/>
      <c r="K162" s="1258"/>
      <c r="L162" s="1127"/>
    </row>
    <row r="163" spans="2:12" ht="18.75" customHeight="1">
      <c r="B163" s="1121"/>
      <c r="C163" s="1122"/>
      <c r="D163" s="1312"/>
      <c r="E163" s="1164"/>
      <c r="F163" s="1123"/>
      <c r="G163" s="1124"/>
      <c r="H163" s="1257" t="str">
        <f t="shared" ca="1" si="4"/>
        <v/>
      </c>
      <c r="I163" s="1125"/>
      <c r="J163" s="1126"/>
      <c r="K163" s="1258"/>
      <c r="L163" s="1127"/>
    </row>
    <row r="164" spans="2:12" ht="18.75" customHeight="1">
      <c r="B164" s="1121"/>
      <c r="C164" s="1122"/>
      <c r="D164" s="1312"/>
      <c r="E164" s="1164"/>
      <c r="F164" s="1123"/>
      <c r="G164" s="1124"/>
      <c r="H164" s="1257" t="str">
        <f t="shared" ca="1" si="4"/>
        <v/>
      </c>
      <c r="I164" s="1125"/>
      <c r="J164" s="1126"/>
      <c r="K164" s="1258"/>
      <c r="L164" s="1127"/>
    </row>
    <row r="165" spans="2:12" ht="18.75" customHeight="1">
      <c r="B165" s="1121"/>
      <c r="C165" s="1122"/>
      <c r="D165" s="1312"/>
      <c r="E165" s="1164"/>
      <c r="F165" s="1123"/>
      <c r="G165" s="1124"/>
      <c r="H165" s="1257" t="str">
        <f t="shared" ca="1" si="4"/>
        <v/>
      </c>
      <c r="I165" s="1125"/>
      <c r="J165" s="1126"/>
      <c r="K165" s="1258"/>
      <c r="L165" s="1127"/>
    </row>
    <row r="166" spans="2:12" ht="18.75" customHeight="1">
      <c r="B166" s="1121"/>
      <c r="C166" s="1122"/>
      <c r="D166" s="1312"/>
      <c r="E166" s="1164"/>
      <c r="F166" s="1123"/>
      <c r="G166" s="1124"/>
      <c r="H166" s="1257" t="str">
        <f t="shared" ca="1" si="4"/>
        <v/>
      </c>
      <c r="I166" s="1125"/>
      <c r="J166" s="1126"/>
      <c r="K166" s="1258"/>
      <c r="L166" s="1127"/>
    </row>
    <row r="167" spans="2:12" ht="18.75" customHeight="1">
      <c r="B167" s="1121"/>
      <c r="C167" s="1122"/>
      <c r="D167" s="1312"/>
      <c r="E167" s="1164"/>
      <c r="F167" s="1123"/>
      <c r="G167" s="1124"/>
      <c r="H167" s="1257" t="str">
        <f t="shared" ca="1" si="4"/>
        <v/>
      </c>
      <c r="I167" s="1125"/>
      <c r="J167" s="1126"/>
      <c r="K167" s="1258"/>
      <c r="L167" s="1127"/>
    </row>
    <row r="168" spans="2:12" ht="18.75" customHeight="1">
      <c r="B168" s="1121"/>
      <c r="C168" s="1122"/>
      <c r="D168" s="1312"/>
      <c r="E168" s="1164"/>
      <c r="F168" s="1123"/>
      <c r="G168" s="1124"/>
      <c r="H168" s="1257" t="str">
        <f t="shared" ca="1" si="4"/>
        <v/>
      </c>
      <c r="I168" s="1125"/>
      <c r="J168" s="1126"/>
      <c r="K168" s="1258"/>
      <c r="L168" s="1127"/>
    </row>
    <row r="169" spans="2:12" ht="18.75" customHeight="1">
      <c r="B169" s="1121"/>
      <c r="C169" s="1122"/>
      <c r="D169" s="1312"/>
      <c r="E169" s="1164"/>
      <c r="F169" s="1123"/>
      <c r="G169" s="1124"/>
      <c r="H169" s="1257" t="str">
        <f t="shared" ca="1" si="4"/>
        <v/>
      </c>
      <c r="I169" s="1125"/>
      <c r="J169" s="1126"/>
      <c r="K169" s="1258"/>
      <c r="L169" s="1127"/>
    </row>
    <row r="170" spans="2:12" ht="18.75" customHeight="1">
      <c r="B170" s="1121"/>
      <c r="C170" s="1122"/>
      <c r="D170" s="1312"/>
      <c r="E170" s="1164"/>
      <c r="F170" s="1123"/>
      <c r="G170" s="1124"/>
      <c r="H170" s="1257" t="str">
        <f t="shared" ref="H170:H199" ca="1" si="5">IF(AND(F170="",G170=""),"",OFFSET(H170,-1,0)+F170-G170)</f>
        <v/>
      </c>
      <c r="I170" s="1125"/>
      <c r="J170" s="1126"/>
      <c r="K170" s="1258"/>
      <c r="L170" s="1127"/>
    </row>
    <row r="171" spans="2:12" ht="18.75" customHeight="1">
      <c r="B171" s="1121"/>
      <c r="C171" s="1122"/>
      <c r="D171" s="1312"/>
      <c r="E171" s="1164"/>
      <c r="F171" s="1123"/>
      <c r="G171" s="1124"/>
      <c r="H171" s="1257" t="str">
        <f t="shared" ca="1" si="5"/>
        <v/>
      </c>
      <c r="I171" s="1125"/>
      <c r="J171" s="1126"/>
      <c r="K171" s="1258"/>
      <c r="L171" s="1127"/>
    </row>
    <row r="172" spans="2:12" ht="18.75" customHeight="1">
      <c r="B172" s="1121"/>
      <c r="C172" s="1122"/>
      <c r="D172" s="1312"/>
      <c r="E172" s="1164"/>
      <c r="F172" s="1123"/>
      <c r="G172" s="1124"/>
      <c r="H172" s="1257" t="str">
        <f t="shared" ca="1" si="5"/>
        <v/>
      </c>
      <c r="I172" s="1125"/>
      <c r="J172" s="1126"/>
      <c r="K172" s="1258"/>
      <c r="L172" s="1127"/>
    </row>
    <row r="173" spans="2:12" ht="18.75" customHeight="1">
      <c r="B173" s="1121"/>
      <c r="C173" s="1122"/>
      <c r="D173" s="1312"/>
      <c r="E173" s="1164"/>
      <c r="F173" s="1123"/>
      <c r="G173" s="1124"/>
      <c r="H173" s="1257" t="str">
        <f t="shared" ca="1" si="5"/>
        <v/>
      </c>
      <c r="I173" s="1125"/>
      <c r="J173" s="1126"/>
      <c r="K173" s="1258"/>
      <c r="L173" s="1127"/>
    </row>
    <row r="174" spans="2:12" ht="18.75" customHeight="1">
      <c r="B174" s="1121"/>
      <c r="C174" s="1122"/>
      <c r="D174" s="1312"/>
      <c r="E174" s="1164"/>
      <c r="F174" s="1123"/>
      <c r="G174" s="1124"/>
      <c r="H174" s="1257" t="str">
        <f t="shared" ca="1" si="5"/>
        <v/>
      </c>
      <c r="I174" s="1125"/>
      <c r="J174" s="1126"/>
      <c r="K174" s="1258"/>
      <c r="L174" s="1127"/>
    </row>
    <row r="175" spans="2:12" ht="18.75" customHeight="1">
      <c r="B175" s="1121"/>
      <c r="C175" s="1122"/>
      <c r="D175" s="1312"/>
      <c r="E175" s="1164"/>
      <c r="F175" s="1123"/>
      <c r="G175" s="1124"/>
      <c r="H175" s="1257" t="str">
        <f t="shared" ca="1" si="5"/>
        <v/>
      </c>
      <c r="I175" s="1125"/>
      <c r="J175" s="1126"/>
      <c r="K175" s="1258"/>
      <c r="L175" s="1127"/>
    </row>
    <row r="176" spans="2:12" ht="18.75" customHeight="1">
      <c r="B176" s="1121"/>
      <c r="C176" s="1122"/>
      <c r="D176" s="1312"/>
      <c r="E176" s="1164"/>
      <c r="F176" s="1123"/>
      <c r="G176" s="1124"/>
      <c r="H176" s="1257" t="str">
        <f t="shared" ca="1" si="5"/>
        <v/>
      </c>
      <c r="I176" s="1125"/>
      <c r="J176" s="1126"/>
      <c r="K176" s="1258"/>
      <c r="L176" s="1127"/>
    </row>
    <row r="177" spans="2:12" ht="18.75" customHeight="1">
      <c r="B177" s="1121"/>
      <c r="C177" s="1122"/>
      <c r="D177" s="1312"/>
      <c r="E177" s="1164"/>
      <c r="F177" s="1123"/>
      <c r="G177" s="1124"/>
      <c r="H177" s="1257" t="str">
        <f t="shared" ca="1" si="5"/>
        <v/>
      </c>
      <c r="I177" s="1125"/>
      <c r="J177" s="1126"/>
      <c r="K177" s="1258"/>
      <c r="L177" s="1127"/>
    </row>
    <row r="178" spans="2:12" ht="18.75" customHeight="1">
      <c r="B178" s="1121"/>
      <c r="C178" s="1122"/>
      <c r="D178" s="1312"/>
      <c r="E178" s="1164"/>
      <c r="F178" s="1123"/>
      <c r="G178" s="1124"/>
      <c r="H178" s="1257" t="str">
        <f t="shared" ca="1" si="5"/>
        <v/>
      </c>
      <c r="I178" s="1125"/>
      <c r="J178" s="1126"/>
      <c r="K178" s="1258"/>
      <c r="L178" s="1127"/>
    </row>
    <row r="179" spans="2:12" ht="18.75" customHeight="1">
      <c r="B179" s="1121"/>
      <c r="C179" s="1122"/>
      <c r="D179" s="1312"/>
      <c r="E179" s="1164"/>
      <c r="F179" s="1123"/>
      <c r="G179" s="1124"/>
      <c r="H179" s="1257" t="str">
        <f t="shared" ca="1" si="5"/>
        <v/>
      </c>
      <c r="I179" s="1125"/>
      <c r="J179" s="1126"/>
      <c r="K179" s="1258"/>
      <c r="L179" s="1127"/>
    </row>
    <row r="180" spans="2:12" ht="18.75" customHeight="1">
      <c r="B180" s="1121"/>
      <c r="C180" s="1122"/>
      <c r="D180" s="1312"/>
      <c r="E180" s="1164"/>
      <c r="F180" s="1123"/>
      <c r="G180" s="1124"/>
      <c r="H180" s="1257" t="str">
        <f t="shared" ca="1" si="5"/>
        <v/>
      </c>
      <c r="I180" s="1125"/>
      <c r="J180" s="1126"/>
      <c r="K180" s="1258"/>
      <c r="L180" s="1127"/>
    </row>
    <row r="181" spans="2:12" ht="18.75" customHeight="1">
      <c r="B181" s="1121"/>
      <c r="C181" s="1122"/>
      <c r="D181" s="1312"/>
      <c r="E181" s="1164"/>
      <c r="F181" s="1123"/>
      <c r="G181" s="1124"/>
      <c r="H181" s="1257" t="str">
        <f t="shared" ca="1" si="5"/>
        <v/>
      </c>
      <c r="I181" s="1125"/>
      <c r="J181" s="1126"/>
      <c r="K181" s="1258"/>
      <c r="L181" s="1127"/>
    </row>
    <row r="182" spans="2:12" ht="18.75" customHeight="1">
      <c r="B182" s="1121"/>
      <c r="C182" s="1122"/>
      <c r="D182" s="1312"/>
      <c r="E182" s="1164"/>
      <c r="F182" s="1123"/>
      <c r="G182" s="1124"/>
      <c r="H182" s="1257" t="str">
        <f t="shared" ca="1" si="5"/>
        <v/>
      </c>
      <c r="I182" s="1125"/>
      <c r="J182" s="1126"/>
      <c r="K182" s="1258"/>
      <c r="L182" s="1127"/>
    </row>
    <row r="183" spans="2:12" ht="18.75" customHeight="1">
      <c r="B183" s="1121"/>
      <c r="C183" s="1122"/>
      <c r="D183" s="1312"/>
      <c r="E183" s="1164"/>
      <c r="F183" s="1123"/>
      <c r="G183" s="1124"/>
      <c r="H183" s="1257" t="str">
        <f t="shared" ca="1" si="5"/>
        <v/>
      </c>
      <c r="I183" s="1125"/>
      <c r="J183" s="1126"/>
      <c r="K183" s="1258"/>
      <c r="L183" s="1127"/>
    </row>
    <row r="184" spans="2:12" ht="18.75" customHeight="1">
      <c r="B184" s="1121"/>
      <c r="C184" s="1122"/>
      <c r="D184" s="1312"/>
      <c r="E184" s="1164"/>
      <c r="F184" s="1123"/>
      <c r="G184" s="1124"/>
      <c r="H184" s="1257" t="str">
        <f t="shared" ca="1" si="5"/>
        <v/>
      </c>
      <c r="I184" s="1125"/>
      <c r="J184" s="1126"/>
      <c r="K184" s="1258"/>
      <c r="L184" s="1127"/>
    </row>
    <row r="185" spans="2:12" ht="18.75" customHeight="1">
      <c r="B185" s="1121"/>
      <c r="C185" s="1122"/>
      <c r="D185" s="1312"/>
      <c r="E185" s="1164"/>
      <c r="F185" s="1123"/>
      <c r="G185" s="1124"/>
      <c r="H185" s="1257" t="str">
        <f t="shared" ca="1" si="5"/>
        <v/>
      </c>
      <c r="I185" s="1125"/>
      <c r="J185" s="1126"/>
      <c r="K185" s="1258"/>
      <c r="L185" s="1127"/>
    </row>
    <row r="186" spans="2:12" ht="18.75" customHeight="1">
      <c r="B186" s="1121"/>
      <c r="C186" s="1122"/>
      <c r="D186" s="1312"/>
      <c r="E186" s="1164"/>
      <c r="F186" s="1123"/>
      <c r="G186" s="1124"/>
      <c r="H186" s="1257" t="str">
        <f t="shared" ca="1" si="5"/>
        <v/>
      </c>
      <c r="I186" s="1125"/>
      <c r="J186" s="1126"/>
      <c r="K186" s="1258"/>
      <c r="L186" s="1127"/>
    </row>
    <row r="187" spans="2:12" ht="18.75" customHeight="1">
      <c r="B187" s="1121"/>
      <c r="C187" s="1122"/>
      <c r="D187" s="1312"/>
      <c r="E187" s="1164"/>
      <c r="F187" s="1123"/>
      <c r="G187" s="1124"/>
      <c r="H187" s="1257" t="str">
        <f t="shared" ca="1" si="5"/>
        <v/>
      </c>
      <c r="I187" s="1125"/>
      <c r="J187" s="1126"/>
      <c r="K187" s="1258"/>
      <c r="L187" s="1127"/>
    </row>
    <row r="188" spans="2:12" ht="18.75" customHeight="1">
      <c r="B188" s="1121"/>
      <c r="C188" s="1122"/>
      <c r="D188" s="1312"/>
      <c r="E188" s="1164"/>
      <c r="F188" s="1123"/>
      <c r="G188" s="1124"/>
      <c r="H188" s="1257" t="str">
        <f t="shared" ca="1" si="5"/>
        <v/>
      </c>
      <c r="I188" s="1125"/>
      <c r="J188" s="1126"/>
      <c r="K188" s="1258"/>
      <c r="L188" s="1127"/>
    </row>
    <row r="189" spans="2:12" ht="18.75" customHeight="1">
      <c r="B189" s="1121"/>
      <c r="C189" s="1122"/>
      <c r="D189" s="1312"/>
      <c r="E189" s="1164"/>
      <c r="F189" s="1123"/>
      <c r="G189" s="1124"/>
      <c r="H189" s="1257" t="str">
        <f t="shared" ca="1" si="5"/>
        <v/>
      </c>
      <c r="I189" s="1125"/>
      <c r="J189" s="1126"/>
      <c r="K189" s="1258"/>
      <c r="L189" s="1127"/>
    </row>
    <row r="190" spans="2:12" ht="18.75" customHeight="1">
      <c r="B190" s="1121"/>
      <c r="C190" s="1122"/>
      <c r="D190" s="1312"/>
      <c r="E190" s="1164"/>
      <c r="F190" s="1123"/>
      <c r="G190" s="1124"/>
      <c r="H190" s="1257" t="str">
        <f t="shared" ca="1" si="5"/>
        <v/>
      </c>
      <c r="I190" s="1125"/>
      <c r="J190" s="1126"/>
      <c r="K190" s="1258"/>
      <c r="L190" s="1127"/>
    </row>
    <row r="191" spans="2:12" ht="18.75" customHeight="1">
      <c r="B191" s="1121"/>
      <c r="C191" s="1122"/>
      <c r="D191" s="1312"/>
      <c r="E191" s="1164"/>
      <c r="F191" s="1123"/>
      <c r="G191" s="1124"/>
      <c r="H191" s="1257" t="str">
        <f t="shared" ca="1" si="5"/>
        <v/>
      </c>
      <c r="I191" s="1125"/>
      <c r="J191" s="1126"/>
      <c r="K191" s="1258"/>
      <c r="L191" s="1127"/>
    </row>
    <row r="192" spans="2:12" ht="18.75" customHeight="1">
      <c r="B192" s="1121"/>
      <c r="C192" s="1122"/>
      <c r="D192" s="1312"/>
      <c r="E192" s="1164"/>
      <c r="F192" s="1123"/>
      <c r="G192" s="1124"/>
      <c r="H192" s="1257" t="str">
        <f t="shared" ca="1" si="5"/>
        <v/>
      </c>
      <c r="I192" s="1125"/>
      <c r="J192" s="1126"/>
      <c r="K192" s="1258"/>
      <c r="L192" s="1127"/>
    </row>
    <row r="193" spans="1:14" ht="18.75" customHeight="1">
      <c r="B193" s="1121"/>
      <c r="C193" s="1122"/>
      <c r="D193" s="1312"/>
      <c r="E193" s="1164"/>
      <c r="F193" s="1123"/>
      <c r="G193" s="1124"/>
      <c r="H193" s="1257" t="str">
        <f t="shared" ca="1" si="5"/>
        <v/>
      </c>
      <c r="I193" s="1125"/>
      <c r="J193" s="1126"/>
      <c r="K193" s="1258"/>
      <c r="L193" s="1127"/>
    </row>
    <row r="194" spans="1:14" ht="18.75" customHeight="1">
      <c r="B194" s="1121"/>
      <c r="C194" s="1122"/>
      <c r="D194" s="1312"/>
      <c r="E194" s="1164"/>
      <c r="F194" s="1123"/>
      <c r="G194" s="1124"/>
      <c r="H194" s="1257" t="str">
        <f t="shared" ca="1" si="5"/>
        <v/>
      </c>
      <c r="I194" s="1125"/>
      <c r="J194" s="1126"/>
      <c r="K194" s="1258"/>
      <c r="L194" s="1127"/>
    </row>
    <row r="195" spans="1:14" ht="18.75" customHeight="1">
      <c r="B195" s="1121"/>
      <c r="C195" s="1122"/>
      <c r="D195" s="1312"/>
      <c r="E195" s="1164"/>
      <c r="F195" s="1123"/>
      <c r="G195" s="1124"/>
      <c r="H195" s="1257" t="str">
        <f t="shared" ca="1" si="5"/>
        <v/>
      </c>
      <c r="I195" s="1125"/>
      <c r="J195" s="1126"/>
      <c r="K195" s="1258"/>
      <c r="L195" s="1127"/>
    </row>
    <row r="196" spans="1:14" ht="18.75" customHeight="1">
      <c r="B196" s="1121"/>
      <c r="C196" s="1122"/>
      <c r="D196" s="1312"/>
      <c r="E196" s="1164"/>
      <c r="F196" s="1123"/>
      <c r="G196" s="1124"/>
      <c r="H196" s="1257" t="str">
        <f t="shared" ca="1" si="5"/>
        <v/>
      </c>
      <c r="I196" s="1125"/>
      <c r="J196" s="1126"/>
      <c r="K196" s="1258"/>
      <c r="L196" s="1127"/>
    </row>
    <row r="197" spans="1:14" ht="18.75" customHeight="1">
      <c r="B197" s="1121"/>
      <c r="C197" s="1122"/>
      <c r="D197" s="1312"/>
      <c r="E197" s="1164"/>
      <c r="F197" s="1123"/>
      <c r="G197" s="1124"/>
      <c r="H197" s="1257" t="str">
        <f t="shared" ca="1" si="5"/>
        <v/>
      </c>
      <c r="I197" s="1125"/>
      <c r="J197" s="1126"/>
      <c r="K197" s="1258"/>
      <c r="L197" s="1127"/>
    </row>
    <row r="198" spans="1:14" ht="18.75" customHeight="1">
      <c r="B198" s="1121"/>
      <c r="C198" s="1122"/>
      <c r="D198" s="1312"/>
      <c r="E198" s="1164"/>
      <c r="F198" s="1123"/>
      <c r="G198" s="1124"/>
      <c r="H198" s="1257" t="str">
        <f t="shared" ca="1" si="5"/>
        <v/>
      </c>
      <c r="I198" s="1125"/>
      <c r="J198" s="1126"/>
      <c r="K198" s="1258"/>
      <c r="L198" s="1127"/>
    </row>
    <row r="199" spans="1:14" ht="18.75" customHeight="1">
      <c r="B199" s="1121"/>
      <c r="C199" s="1122"/>
      <c r="D199" s="1312"/>
      <c r="E199" s="1164"/>
      <c r="F199" s="1123"/>
      <c r="G199" s="1124"/>
      <c r="H199" s="1257" t="str">
        <f t="shared" ca="1" si="5"/>
        <v/>
      </c>
      <c r="I199" s="1125"/>
      <c r="J199" s="1126"/>
      <c r="K199" s="1258"/>
      <c r="L199" s="1127"/>
    </row>
    <row r="200" spans="1:14" ht="16.5" customHeight="1" thickBot="1">
      <c r="B200" s="702"/>
      <c r="C200" s="703"/>
      <c r="D200" s="769" t="s">
        <v>4635</v>
      </c>
      <c r="E200" s="704"/>
      <c r="F200" s="705"/>
      <c r="G200" s="706"/>
      <c r="H200" s="707"/>
      <c r="I200" s="708"/>
      <c r="J200" s="709"/>
      <c r="K200" s="710"/>
      <c r="L200" s="711"/>
    </row>
    <row r="201" spans="1:14" ht="19.5" customHeight="1" thickTop="1">
      <c r="B201" s="712" t="s">
        <v>859</v>
      </c>
      <c r="C201" s="713"/>
      <c r="D201" s="713"/>
      <c r="E201" s="714"/>
      <c r="F201" s="715" t="str">
        <f ca="1">IF(SUM(F10:OFFSET(F201,-1,0))&gt;0,SUM(F10:OFFSET(F201,-1,0)),"")</f>
        <v/>
      </c>
      <c r="G201" s="716" t="str">
        <f ca="1">IF(SUM(G10:OFFSET(G201,-1,0))&gt;0,SUM(G10:OFFSET(G201,-1,0)),"")</f>
        <v/>
      </c>
      <c r="H201" s="717" t="str">
        <f ca="1">IFERROR(SUM(F201-G201),"")</f>
        <v/>
      </c>
      <c r="I201" s="718"/>
      <c r="J201" s="719"/>
      <c r="K201" s="720"/>
      <c r="L201" s="721"/>
    </row>
    <row r="202" spans="1:14" ht="18.75" customHeight="1">
      <c r="B202" s="722" t="s">
        <v>4645</v>
      </c>
      <c r="C202" s="723"/>
      <c r="D202" s="724"/>
      <c r="E202" s="725"/>
      <c r="F202" s="725"/>
      <c r="G202" s="726"/>
      <c r="H202" s="727"/>
      <c r="I202" s="727"/>
      <c r="J202" s="727"/>
      <c r="K202" s="695"/>
      <c r="L202" s="695"/>
    </row>
    <row r="203" spans="1:14" ht="18.75" customHeight="1">
      <c r="B203" s="722"/>
      <c r="C203" s="723"/>
      <c r="D203" s="724"/>
      <c r="E203" s="725"/>
      <c r="F203" s="725"/>
      <c r="G203" s="726"/>
      <c r="H203" s="727"/>
      <c r="I203" s="727"/>
      <c r="J203" s="727"/>
      <c r="K203" s="695"/>
      <c r="L203" s="695"/>
    </row>
    <row r="204" spans="1:14" ht="14.25" customHeight="1">
      <c r="B204" s="728"/>
      <c r="C204" s="728"/>
      <c r="D204" s="728"/>
      <c r="E204" s="728"/>
      <c r="F204" s="728"/>
      <c r="G204" s="728"/>
      <c r="H204" s="728"/>
      <c r="I204" s="728"/>
      <c r="J204" s="728"/>
      <c r="K204" s="695"/>
      <c r="L204" s="695"/>
    </row>
    <row r="205" spans="1:14" s="230" customFormat="1" ht="19.5" customHeight="1">
      <c r="A205" s="232"/>
      <c r="B205" s="729" t="s">
        <v>4777</v>
      </c>
      <c r="C205" s="730">
        <v>1</v>
      </c>
      <c r="D205" s="729" t="s">
        <v>4776</v>
      </c>
      <c r="E205" s="729"/>
      <c r="F205" s="731"/>
      <c r="G205" s="732" t="s">
        <v>4779</v>
      </c>
      <c r="H205" s="732">
        <v>2</v>
      </c>
      <c r="I205" s="732" t="s">
        <v>4778</v>
      </c>
      <c r="J205" s="732"/>
      <c r="K205" s="732"/>
      <c r="L205" s="732"/>
      <c r="M205" s="232"/>
      <c r="N205" s="176"/>
    </row>
    <row r="206" spans="1:14" s="230" customFormat="1" ht="19.5" customHeight="1">
      <c r="A206" s="232"/>
      <c r="B206" s="2266" t="s">
        <v>182</v>
      </c>
      <c r="C206" s="2267"/>
      <c r="D206" s="2270" t="s">
        <v>864</v>
      </c>
      <c r="E206" s="2271"/>
      <c r="F206" s="733"/>
      <c r="G206" s="2264" t="s">
        <v>182</v>
      </c>
      <c r="H206" s="2264"/>
      <c r="I206" s="2258" t="s">
        <v>864</v>
      </c>
      <c r="J206" s="2258"/>
      <c r="K206" s="2258"/>
      <c r="L206" s="2258"/>
      <c r="N206" s="232"/>
    </row>
    <row r="207" spans="1:14" s="230" customFormat="1" ht="19.5" customHeight="1">
      <c r="A207" s="232"/>
      <c r="B207" s="2268"/>
      <c r="C207" s="2269"/>
      <c r="D207" s="734" t="s">
        <v>863</v>
      </c>
      <c r="E207" s="1160" t="s">
        <v>862</v>
      </c>
      <c r="F207" s="733"/>
      <c r="G207" s="2264"/>
      <c r="H207" s="2264"/>
      <c r="I207" s="2258" t="s">
        <v>863</v>
      </c>
      <c r="J207" s="2258"/>
      <c r="K207" s="2259" t="s">
        <v>862</v>
      </c>
      <c r="L207" s="2259"/>
      <c r="N207" s="232"/>
    </row>
    <row r="208" spans="1:14" s="230" customFormat="1" ht="19.5" customHeight="1">
      <c r="A208" s="232"/>
      <c r="B208" s="735" t="s">
        <v>245</v>
      </c>
      <c r="C208" s="736"/>
      <c r="D208" s="737">
        <f>SUMIFS($F$10:$F$199,$C$10:$C$199,B208,$E$10:$E$199,$C$205)</f>
        <v>0</v>
      </c>
      <c r="E208" s="1163"/>
      <c r="F208" s="733"/>
      <c r="G208" s="2265" t="s">
        <v>245</v>
      </c>
      <c r="H208" s="2265"/>
      <c r="I208" s="2242">
        <f>SUMIFS($F$10:$F$200,$C$10:$C$200,G208,$E$10:$E$200,$H$205)</f>
        <v>0</v>
      </c>
      <c r="J208" s="2242"/>
      <c r="K208" s="2241">
        <f>SUMIFS($H$9:$H$199,$C$9:$C$199,I208,$F$9:$F$199,$H$204)</f>
        <v>0</v>
      </c>
      <c r="L208" s="2241"/>
      <c r="N208" s="232"/>
    </row>
    <row r="209" spans="1:14" s="230" customFormat="1" ht="19.5" customHeight="1">
      <c r="A209" s="232"/>
      <c r="B209" s="735" t="s">
        <v>257</v>
      </c>
      <c r="C209" s="736"/>
      <c r="D209" s="737">
        <f>SUMIFS($F$10:$F$199,$C$10:$C$199,B209,$E$10:$E$199,$C$205)</f>
        <v>0</v>
      </c>
      <c r="E209" s="1163"/>
      <c r="F209" s="733"/>
      <c r="G209" s="2265" t="s">
        <v>257</v>
      </c>
      <c r="H209" s="2265"/>
      <c r="I209" s="2242">
        <f>SUMIFS($F$10:$F$200,$C$10:$C$200,G209,$E$10:$E$200,$H$205)</f>
        <v>0</v>
      </c>
      <c r="J209" s="2242"/>
      <c r="K209" s="2241">
        <f>SUMIFS($H$9:$H$199,$C$9:$C$199,I209,$F$9:$F$199,$H$204)</f>
        <v>0</v>
      </c>
      <c r="L209" s="2241"/>
      <c r="N209" s="232"/>
    </row>
    <row r="210" spans="1:14" s="230" customFormat="1" ht="19.5" customHeight="1">
      <c r="A210" s="232"/>
      <c r="B210" s="735" t="s">
        <v>266</v>
      </c>
      <c r="C210" s="736"/>
      <c r="D210" s="737">
        <f>SUMIFS($F$10:$F$199,$C$10:$C$199,B210,$E$10:$E$199,$C$205)</f>
        <v>0</v>
      </c>
      <c r="E210" s="1163"/>
      <c r="F210" s="733"/>
      <c r="G210" s="2265" t="s">
        <v>266</v>
      </c>
      <c r="H210" s="2265"/>
      <c r="I210" s="2242">
        <f>SUMIFS($F$10:$F$200,$C$10:$C$200,G210,$E$10:$E$200,$H$205)</f>
        <v>0</v>
      </c>
      <c r="J210" s="2242"/>
      <c r="K210" s="2241">
        <f>SUMIFS($H$9:$H$199,$C$9:$C$199,I210,$F$9:$F$199,$H$204)</f>
        <v>0</v>
      </c>
      <c r="L210" s="2241"/>
      <c r="N210" s="232"/>
    </row>
    <row r="211" spans="1:14" s="230" customFormat="1" ht="19.5" customHeight="1">
      <c r="A211" s="232"/>
      <c r="B211" s="735" t="s">
        <v>270</v>
      </c>
      <c r="C211" s="736"/>
      <c r="D211" s="738"/>
      <c r="E211" s="1159">
        <f>SUMIFS($G$10:$G$199,$C$10:$C$199,B211,$E$10:$E$199,$C$205)</f>
        <v>0</v>
      </c>
      <c r="F211" s="733"/>
      <c r="G211" s="2265" t="s">
        <v>270</v>
      </c>
      <c r="H211" s="2265"/>
      <c r="I211" s="2241">
        <f>SUMIFS($H$9:$H$199,$C$9:$C$199,G211,$F$9:$F$199,$H$204)</f>
        <v>0</v>
      </c>
      <c r="J211" s="2241"/>
      <c r="K211" s="2242">
        <f>SUMIFS($G$10:$G$200,$C$10:$C$200,G211,$E$10:$E$200,$H$205)</f>
        <v>0</v>
      </c>
      <c r="L211" s="2242"/>
      <c r="N211" s="232"/>
    </row>
    <row r="212" spans="1:14" s="230" customFormat="1" ht="19.5" customHeight="1">
      <c r="A212" s="232"/>
      <c r="B212" s="735" t="s">
        <v>4745</v>
      </c>
      <c r="C212" s="736"/>
      <c r="D212" s="738"/>
      <c r="E212" s="1159">
        <f>SUMIFS($G$10:$G$199,$C$10:$C$199,B212,$E$10:$E$199,$C$205)</f>
        <v>0</v>
      </c>
      <c r="F212" s="733"/>
      <c r="G212" s="2265" t="s">
        <v>4745</v>
      </c>
      <c r="H212" s="2265"/>
      <c r="I212" s="2241">
        <f>SUMIFS($H$9:$H$199,$C$9:$C$199,G212,$F$9:$F$199,$H$204)</f>
        <v>0</v>
      </c>
      <c r="J212" s="2241"/>
      <c r="K212" s="2242">
        <f>SUMIFS($G$10:$G$200,$C$10:$C$200,G212,$E$10:$E$200,$H$205)</f>
        <v>0</v>
      </c>
      <c r="L212" s="2242"/>
      <c r="N212" s="232"/>
    </row>
    <row r="213" spans="1:14" s="230" customFormat="1" ht="19.5" customHeight="1">
      <c r="A213" s="232"/>
      <c r="B213" s="735" t="s">
        <v>4746</v>
      </c>
      <c r="C213" s="736"/>
      <c r="D213" s="738"/>
      <c r="E213" s="1159">
        <f>SUMIFS($G$10:$G$199,$C$10:$C$199,B213,$E$10:$E$199,$C$205)</f>
        <v>0</v>
      </c>
      <c r="F213" s="733"/>
      <c r="G213" s="2265" t="s">
        <v>4746</v>
      </c>
      <c r="H213" s="2265"/>
      <c r="I213" s="2241">
        <f>SUMIFS($H$9:$H$199,$C$9:$C$199,G213,$F$9:$F$199,$H$204)</f>
        <v>0</v>
      </c>
      <c r="J213" s="2241"/>
      <c r="K213" s="2242">
        <f>SUMIFS($G$10:$G$200,$C$10:$C$200,G213,$E$10:$E$200,$H$205)</f>
        <v>0</v>
      </c>
      <c r="L213" s="2242"/>
      <c r="N213" s="232"/>
    </row>
    <row r="214" spans="1:14" s="230" customFormat="1" ht="19.5" customHeight="1">
      <c r="A214" s="232"/>
      <c r="B214" s="735" t="s">
        <v>4747</v>
      </c>
      <c r="C214" s="736"/>
      <c r="D214" s="739"/>
      <c r="E214" s="1159">
        <f>SUMIFS($G$10:$G$199,$C$10:$C$199,B214,$E$10:$E$199,$C$205)</f>
        <v>0</v>
      </c>
      <c r="F214" s="733"/>
      <c r="G214" s="2265" t="s">
        <v>4747</v>
      </c>
      <c r="H214" s="2265"/>
      <c r="I214" s="2241">
        <f>SUMIFS($H$9:$H$199,$C$9:$C$199,G214,$F$9:$F$199,$H$204)</f>
        <v>0</v>
      </c>
      <c r="J214" s="2241"/>
      <c r="K214" s="2242">
        <f>SUMIFS($G$10:$G$200,$C$10:$C$200,G214,$E$10:$E$200,$H$205)</f>
        <v>0</v>
      </c>
      <c r="L214" s="2242"/>
      <c r="N214" s="232"/>
    </row>
    <row r="215" spans="1:14" s="230" customFormat="1" ht="19.5" customHeight="1" thickBot="1">
      <c r="A215" s="232"/>
      <c r="B215" s="2246" t="s">
        <v>861</v>
      </c>
      <c r="C215" s="2247"/>
      <c r="D215" s="740"/>
      <c r="E215" s="1161">
        <f>D216-SUM(E211:E214)</f>
        <v>0</v>
      </c>
      <c r="F215" s="733"/>
      <c r="G215" s="2275" t="s">
        <v>860</v>
      </c>
      <c r="H215" s="2275"/>
      <c r="I215" s="2240">
        <f>SUMIFS($H$9:$H$199,$C$9:$C$199,G215,$F$9:$F$199,$H$204)</f>
        <v>0</v>
      </c>
      <c r="J215" s="2240"/>
      <c r="K215" s="2243">
        <f>I216-SUM(K211:L214)</f>
        <v>0</v>
      </c>
      <c r="L215" s="2243"/>
      <c r="N215" s="232"/>
    </row>
    <row r="216" spans="1:14" s="230" customFormat="1" ht="19.5" customHeight="1" thickTop="1">
      <c r="A216" s="232"/>
      <c r="B216" s="2248" t="s">
        <v>859</v>
      </c>
      <c r="C216" s="2249"/>
      <c r="D216" s="741">
        <f>SUM(D208:D215)</f>
        <v>0</v>
      </c>
      <c r="E216" s="1162">
        <f>SUM(E211:E215)</f>
        <v>0</v>
      </c>
      <c r="F216" s="733"/>
      <c r="G216" s="2263" t="s">
        <v>859</v>
      </c>
      <c r="H216" s="2263"/>
      <c r="I216" s="2236">
        <f>SUM(I208:J210)</f>
        <v>0</v>
      </c>
      <c r="J216" s="2236"/>
      <c r="K216" s="2236">
        <f>SUM(K211:L215)</f>
        <v>0</v>
      </c>
      <c r="L216" s="2236"/>
      <c r="N216" s="232"/>
    </row>
    <row r="217" spans="1:14" s="230" customFormat="1" ht="99.95" customHeight="1">
      <c r="A217" s="232"/>
      <c r="B217" s="573"/>
      <c r="C217" s="742"/>
      <c r="D217" s="743"/>
      <c r="E217" s="744"/>
      <c r="F217" s="745"/>
      <c r="G217" s="746"/>
      <c r="H217" s="746"/>
      <c r="I217" s="747"/>
      <c r="J217" s="747"/>
      <c r="K217" s="747"/>
      <c r="L217" s="744"/>
      <c r="M217" s="232"/>
      <c r="N217" s="231"/>
    </row>
    <row r="218" spans="1:14" s="229" customFormat="1" ht="18" customHeight="1">
      <c r="B218" s="746" t="s">
        <v>858</v>
      </c>
      <c r="C218" s="748"/>
      <c r="D218" s="746"/>
      <c r="E218" s="746"/>
      <c r="F218" s="746"/>
      <c r="G218" s="749"/>
      <c r="H218" s="749"/>
      <c r="I218" s="749"/>
      <c r="J218" s="749"/>
      <c r="K218" s="749"/>
      <c r="L218" s="750"/>
    </row>
    <row r="219" spans="1:14" s="229" customFormat="1" ht="18" customHeight="1">
      <c r="B219" s="751" t="s">
        <v>857</v>
      </c>
      <c r="C219" s="751" t="s">
        <v>856</v>
      </c>
      <c r="D219" s="2237" t="s">
        <v>855</v>
      </c>
      <c r="E219" s="2238"/>
      <c r="F219" s="2238"/>
      <c r="G219" s="2238"/>
      <c r="H219" s="2238"/>
      <c r="I219" s="2238"/>
      <c r="J219" s="2238"/>
      <c r="K219" s="2239"/>
      <c r="L219" s="750"/>
    </row>
    <row r="220" spans="1:14" s="229" customFormat="1" ht="18" customHeight="1">
      <c r="B220" s="751">
        <v>1</v>
      </c>
      <c r="C220" s="751" t="s">
        <v>854</v>
      </c>
      <c r="D220" s="2230" t="s">
        <v>4896</v>
      </c>
      <c r="E220" s="2231"/>
      <c r="F220" s="2231"/>
      <c r="G220" s="2231"/>
      <c r="H220" s="2231"/>
      <c r="I220" s="2231"/>
      <c r="J220" s="2231"/>
      <c r="K220" s="2232"/>
      <c r="L220" s="750"/>
    </row>
    <row r="221" spans="1:14" s="229" customFormat="1" ht="18" customHeight="1">
      <c r="B221" s="751">
        <v>2</v>
      </c>
      <c r="C221" s="751" t="s">
        <v>853</v>
      </c>
      <c r="D221" s="2230" t="s">
        <v>852</v>
      </c>
      <c r="E221" s="2231"/>
      <c r="F221" s="2231"/>
      <c r="G221" s="2231"/>
      <c r="H221" s="2231"/>
      <c r="I221" s="2231"/>
      <c r="J221" s="2231"/>
      <c r="K221" s="2232"/>
      <c r="L221" s="750"/>
    </row>
    <row r="222" spans="1:14" s="229" customFormat="1" ht="18" customHeight="1">
      <c r="B222" s="751">
        <v>3</v>
      </c>
      <c r="C222" s="751" t="s">
        <v>851</v>
      </c>
      <c r="D222" s="2230" t="s">
        <v>850</v>
      </c>
      <c r="E222" s="2231"/>
      <c r="F222" s="2231"/>
      <c r="G222" s="2231"/>
      <c r="H222" s="2231"/>
      <c r="I222" s="2231"/>
      <c r="J222" s="2231"/>
      <c r="K222" s="2232"/>
      <c r="L222" s="750"/>
    </row>
    <row r="223" spans="1:14" s="229" customFormat="1" ht="18" customHeight="1">
      <c r="B223" s="751">
        <v>4</v>
      </c>
      <c r="C223" s="751" t="s">
        <v>849</v>
      </c>
      <c r="D223" s="2230" t="s">
        <v>848</v>
      </c>
      <c r="E223" s="2231"/>
      <c r="F223" s="2231"/>
      <c r="G223" s="2231"/>
      <c r="H223" s="2231"/>
      <c r="I223" s="2231"/>
      <c r="J223" s="2231"/>
      <c r="K223" s="2232"/>
      <c r="L223" s="750"/>
    </row>
    <row r="224" spans="1:14" s="229" customFormat="1" ht="24.6" hidden="1" customHeight="1">
      <c r="B224" s="751"/>
      <c r="C224" s="752"/>
      <c r="D224" s="753"/>
      <c r="E224" s="754"/>
      <c r="F224" s="754"/>
      <c r="G224" s="755"/>
      <c r="H224" s="755"/>
      <c r="I224" s="755"/>
      <c r="J224" s="755"/>
      <c r="K224" s="756"/>
      <c r="L224" s="750"/>
    </row>
    <row r="225" spans="2:12" s="229" customFormat="1" ht="24.75" customHeight="1">
      <c r="B225" s="751">
        <v>5</v>
      </c>
      <c r="C225" s="751" t="s">
        <v>847</v>
      </c>
      <c r="D225" s="2230" t="s">
        <v>846</v>
      </c>
      <c r="E225" s="2231"/>
      <c r="F225" s="2231"/>
      <c r="G225" s="2231"/>
      <c r="H225" s="2231"/>
      <c r="I225" s="2231"/>
      <c r="J225" s="2231"/>
      <c r="K225" s="2232"/>
      <c r="L225" s="750"/>
    </row>
    <row r="226" spans="2:12" s="229" customFormat="1" ht="89.45" customHeight="1">
      <c r="B226" s="757">
        <v>6</v>
      </c>
      <c r="C226" s="757" t="s">
        <v>845</v>
      </c>
      <c r="D226" s="2230" t="s">
        <v>4973</v>
      </c>
      <c r="E226" s="2231"/>
      <c r="F226" s="2231"/>
      <c r="G226" s="2231"/>
      <c r="H226" s="2231"/>
      <c r="I226" s="2231"/>
      <c r="J226" s="2231"/>
      <c r="K226" s="2232"/>
      <c r="L226" s="750"/>
    </row>
    <row r="227" spans="2:12" s="229" customFormat="1" ht="18.75" customHeight="1">
      <c r="B227" s="757">
        <v>7</v>
      </c>
      <c r="C227" s="757" t="s">
        <v>844</v>
      </c>
      <c r="D227" s="2233" t="s">
        <v>843</v>
      </c>
      <c r="E227" s="2233"/>
      <c r="F227" s="2233"/>
      <c r="G227" s="2233"/>
      <c r="H227" s="2233"/>
      <c r="I227" s="2233"/>
      <c r="J227" s="2233"/>
      <c r="K227" s="2233"/>
      <c r="L227" s="750"/>
    </row>
    <row r="228" spans="2:12" ht="18.75" customHeight="1">
      <c r="B228" s="695"/>
      <c r="C228" s="694"/>
      <c r="D228" s="695"/>
      <c r="E228" s="695"/>
      <c r="F228" s="695"/>
      <c r="G228" s="695"/>
      <c r="H228" s="695"/>
      <c r="I228" s="695"/>
      <c r="J228" s="695"/>
      <c r="K228" s="695"/>
      <c r="L228" s="695"/>
    </row>
  </sheetData>
  <sheetProtection selectLockedCells="1"/>
  <sortState xmlns:xlrd2="http://schemas.microsoft.com/office/spreadsheetml/2017/richdata2" ref="B10:M199">
    <sortCondition ref="B10"/>
  </sortState>
  <mergeCells count="59">
    <mergeCell ref="D227:K227"/>
    <mergeCell ref="B216:C216"/>
    <mergeCell ref="G216:H216"/>
    <mergeCell ref="I216:J216"/>
    <mergeCell ref="K216:L216"/>
    <mergeCell ref="D219:K219"/>
    <mergeCell ref="D220:K220"/>
    <mergeCell ref="D221:K221"/>
    <mergeCell ref="D222:K222"/>
    <mergeCell ref="D223:K223"/>
    <mergeCell ref="D225:K225"/>
    <mergeCell ref="D226:K226"/>
    <mergeCell ref="G214:H214"/>
    <mergeCell ref="I214:J214"/>
    <mergeCell ref="K214:L214"/>
    <mergeCell ref="B215:C215"/>
    <mergeCell ref="G215:H215"/>
    <mergeCell ref="I215:J215"/>
    <mergeCell ref="K215:L215"/>
    <mergeCell ref="G212:H212"/>
    <mergeCell ref="I212:J212"/>
    <mergeCell ref="K212:L212"/>
    <mergeCell ref="G213:H213"/>
    <mergeCell ref="I213:J213"/>
    <mergeCell ref="K213:L213"/>
    <mergeCell ref="G210:H210"/>
    <mergeCell ref="I210:J210"/>
    <mergeCell ref="K210:L210"/>
    <mergeCell ref="G211:H211"/>
    <mergeCell ref="I211:J211"/>
    <mergeCell ref="K211:L211"/>
    <mergeCell ref="G208:H208"/>
    <mergeCell ref="I208:J208"/>
    <mergeCell ref="K208:L208"/>
    <mergeCell ref="G209:H209"/>
    <mergeCell ref="I209:J209"/>
    <mergeCell ref="K209:L209"/>
    <mergeCell ref="I8:I9"/>
    <mergeCell ref="J8:J9"/>
    <mergeCell ref="K8:K9"/>
    <mergeCell ref="L8:L9"/>
    <mergeCell ref="B206:C207"/>
    <mergeCell ref="D206:E206"/>
    <mergeCell ref="G206:H207"/>
    <mergeCell ref="I206:L206"/>
    <mergeCell ref="I207:J207"/>
    <mergeCell ref="K207:L207"/>
    <mergeCell ref="B8:B9"/>
    <mergeCell ref="C8:C9"/>
    <mergeCell ref="D8:D9"/>
    <mergeCell ref="E8:E9"/>
    <mergeCell ref="F8:F9"/>
    <mergeCell ref="G8:G9"/>
    <mergeCell ref="B7:L7"/>
    <mergeCell ref="E2:G2"/>
    <mergeCell ref="J3:L3"/>
    <mergeCell ref="B4:L4"/>
    <mergeCell ref="B5:L5"/>
    <mergeCell ref="B6:L6"/>
  </mergeCells>
  <phoneticPr fontId="5"/>
  <dataValidations count="5">
    <dataValidation type="list" allowBlank="1" showInputMessage="1" showErrorMessage="1" sqref="L10:L199" xr:uid="{497BEC37-C330-493A-9C17-603D224CC240}">
      <formula1>B.○か空白</formula1>
    </dataValidation>
    <dataValidation type="list" allowBlank="1" showInputMessage="1" showErrorMessage="1" sqref="E10:E199" xr:uid="{16F6D980-D380-42CF-B7B9-B7E9D2CC1A3D}">
      <formula1>I</formula1>
    </dataValidation>
    <dataValidation type="list" allowBlank="1" showInputMessage="1" showErrorMessage="1" sqref="C10:C199" xr:uid="{D5E4332C-680A-44EF-A577-AA28C9E91831}">
      <formula1>Ｊ.金銭出納簿の収支の分類</formula1>
    </dataValidation>
    <dataValidation type="list" allowBlank="1" showInputMessage="1" showErrorMessage="1" sqref="L200" xr:uid="{893C3335-5924-46E6-B827-1B6D7C455942}">
      <formula1>"○,　"</formula1>
    </dataValidation>
    <dataValidation imeMode="off" allowBlank="1" showInputMessage="1" showErrorMessage="1" sqref="F200:G200 B200 I200:J200" xr:uid="{6AD2D851-BEDE-4F1D-B2F3-E64FBAD89B6B}"/>
  </dataValidations>
  <printOptions horizontalCentered="1"/>
  <pageMargins left="0.59055118110236227" right="0.31496062992125984" top="0.74803149606299213" bottom="0.74803149606299213" header="0.31496062992125984" footer="0.31496062992125984"/>
  <pageSetup paperSize="9" scale="67" fitToHeight="0" orientation="portrait" r:id="rId1"/>
  <rowBreaks count="1" manualBreakCount="1">
    <brk id="202" max="12" man="1"/>
  </rowBreaks>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12A9F145-D22F-4FAA-B488-03BD4B515CE1}">
          <x14:formula1>
            <xm:f>'活動記録（維持共同用）'!$B$9:$B$199</xm:f>
          </x14:formula1>
          <xm:sqref>J10:J199</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8F660-DF64-47EE-B064-F7EFD1264994}">
  <sheetPr codeName="Sheet21">
    <tabColor rgb="FFFF0000"/>
    <pageSetUpPr fitToPage="1"/>
  </sheetPr>
  <dimension ref="A1:AA56"/>
  <sheetViews>
    <sheetView showGridLines="0" view="pageBreakPreview" zoomScale="75" zoomScaleNormal="70" zoomScaleSheetLayoutView="75" workbookViewId="0">
      <selection activeCell="J3" sqref="J3:K3"/>
    </sheetView>
  </sheetViews>
  <sheetFormatPr defaultColWidth="2.125" defaultRowHeight="14.25"/>
  <cols>
    <col min="1" max="2" width="2.125" style="606"/>
    <col min="3" max="3" width="3.625" style="606" customWidth="1"/>
    <col min="4" max="11" width="11.625" style="606" customWidth="1"/>
    <col min="12" max="12" width="3.625" style="606" customWidth="1"/>
    <col min="13" max="13" width="2.125" style="606"/>
    <col min="14" max="14" width="6.125" style="606" customWidth="1"/>
    <col min="15" max="24" width="8.875" style="606" customWidth="1"/>
    <col min="25" max="46" width="6.125" style="606" customWidth="1"/>
    <col min="47" max="16384" width="2.125" style="606"/>
  </cols>
  <sheetData>
    <row r="1" spans="1:27" ht="23.25" customHeight="1">
      <c r="A1" s="606" t="s">
        <v>4844</v>
      </c>
    </row>
    <row r="2" spans="1:27" ht="23.25" customHeight="1">
      <c r="A2" s="465" t="s">
        <v>4636</v>
      </c>
      <c r="B2" s="465"/>
      <c r="K2" s="789" t="s">
        <v>4638</v>
      </c>
    </row>
    <row r="3" spans="1:27" ht="15" customHeight="1">
      <c r="E3" s="607"/>
      <c r="F3" s="607"/>
      <c r="G3" s="607"/>
      <c r="H3" s="607"/>
      <c r="I3" s="607"/>
      <c r="J3" s="2276" t="s">
        <v>4690</v>
      </c>
      <c r="K3" s="2276"/>
      <c r="L3" s="607"/>
      <c r="M3" s="607"/>
      <c r="N3" s="607"/>
      <c r="O3" s="607"/>
      <c r="P3" s="607"/>
      <c r="Q3" s="607"/>
      <c r="R3" s="607"/>
      <c r="S3" s="607"/>
      <c r="T3" s="607"/>
      <c r="U3" s="607"/>
      <c r="V3" s="607"/>
      <c r="W3" s="607"/>
      <c r="X3" s="607"/>
      <c r="Y3" s="607"/>
      <c r="Z3" s="607"/>
      <c r="AA3" s="607"/>
    </row>
    <row r="4" spans="1:27" ht="15" customHeight="1">
      <c r="D4" s="630" t="str">
        <f>'はじめに（PC）'!D3</f>
        <v>○○市or○○町</v>
      </c>
      <c r="E4" s="491" t="s">
        <v>4691</v>
      </c>
    </row>
    <row r="5" spans="1:27" ht="15" customHeight="1">
      <c r="E5" s="607"/>
    </row>
    <row r="6" spans="1:27" ht="15" customHeight="1">
      <c r="B6" s="607"/>
      <c r="C6" s="607"/>
      <c r="D6" s="607"/>
      <c r="E6" s="607"/>
      <c r="J6" s="658"/>
    </row>
    <row r="7" spans="1:27" ht="15" customHeight="1">
      <c r="B7" s="608"/>
      <c r="C7" s="608"/>
      <c r="D7" s="608"/>
      <c r="E7" s="607"/>
      <c r="I7" s="658"/>
      <c r="J7" s="2277" t="str">
        <f>'はじめに（PC）'!D4</f>
        <v>○○・・・・・・活動組織</v>
      </c>
      <c r="K7" s="2277"/>
    </row>
    <row r="8" spans="1:27" ht="15" customHeight="1">
      <c r="B8" s="608"/>
      <c r="C8" s="608"/>
      <c r="D8" s="608"/>
      <c r="E8" s="607"/>
      <c r="I8" s="658"/>
      <c r="J8" s="2278" t="str">
        <f>'はじめに（PC）'!D5</f>
        <v>○○　○○</v>
      </c>
      <c r="K8" s="2278"/>
      <c r="M8" s="607"/>
      <c r="N8" s="607"/>
      <c r="O8" s="607"/>
    </row>
    <row r="9" spans="1:27" ht="15" customHeight="1">
      <c r="B9" s="608"/>
      <c r="C9" s="608"/>
      <c r="D9" s="608"/>
      <c r="E9" s="607"/>
      <c r="J9" s="658"/>
      <c r="M9" s="607"/>
      <c r="N9" s="607"/>
      <c r="O9" s="607"/>
    </row>
    <row r="10" spans="1:27" ht="9.75" customHeight="1"/>
    <row r="11" spans="1:27" ht="9.75" customHeight="1"/>
    <row r="12" spans="1:27" ht="35.25" customHeight="1">
      <c r="D12" s="1128" t="s">
        <v>6921</v>
      </c>
      <c r="E12" s="606" t="s">
        <v>4981</v>
      </c>
    </row>
    <row r="13" spans="1:27">
      <c r="C13" s="607"/>
      <c r="D13" s="607"/>
      <c r="E13" s="607"/>
      <c r="F13" s="607"/>
      <c r="G13" s="607"/>
      <c r="H13" s="607"/>
      <c r="I13" s="607"/>
      <c r="J13" s="607"/>
      <c r="K13" s="607"/>
      <c r="L13" s="607"/>
    </row>
    <row r="14" spans="1:27" ht="27" customHeight="1">
      <c r="C14" s="2279" t="s">
        <v>4843</v>
      </c>
      <c r="D14" s="2279"/>
      <c r="E14" s="2279"/>
      <c r="F14" s="2279"/>
      <c r="G14" s="2279"/>
      <c r="H14" s="2279"/>
      <c r="I14" s="2279"/>
      <c r="J14" s="2279"/>
      <c r="K14" s="2279"/>
      <c r="L14" s="2279"/>
    </row>
    <row r="15" spans="1:27" ht="37.5" customHeight="1">
      <c r="C15" s="2279"/>
      <c r="D15" s="2279"/>
      <c r="E15" s="2279"/>
      <c r="F15" s="2279"/>
      <c r="G15" s="2279"/>
      <c r="H15" s="2279"/>
      <c r="I15" s="2279"/>
      <c r="J15" s="2279"/>
      <c r="K15" s="2279"/>
      <c r="L15" s="2279"/>
    </row>
    <row r="16" spans="1:27">
      <c r="C16" s="608"/>
      <c r="D16" s="608"/>
      <c r="E16" s="607"/>
      <c r="J16" s="658"/>
      <c r="M16" s="607"/>
      <c r="N16" s="607"/>
      <c r="O16" s="607"/>
    </row>
    <row r="17" spans="3:15" ht="20.100000000000001" customHeight="1">
      <c r="C17" s="1129" t="s">
        <v>250</v>
      </c>
      <c r="D17" s="606" t="s">
        <v>4841</v>
      </c>
      <c r="E17" s="607"/>
      <c r="J17" s="658"/>
      <c r="M17" s="607"/>
      <c r="N17" s="607"/>
      <c r="O17" s="607"/>
    </row>
    <row r="18" spans="3:15" ht="20.100000000000001" customHeight="1">
      <c r="C18" s="1129" t="s">
        <v>250</v>
      </c>
      <c r="D18" s="606" t="s">
        <v>4842</v>
      </c>
    </row>
    <row r="19" spans="3:15" ht="15.6" customHeight="1">
      <c r="C19" s="790" t="s">
        <v>4878</v>
      </c>
    </row>
    <row r="20" spans="3:15" ht="15" customHeight="1"/>
    <row r="21" spans="3:15" ht="15" customHeight="1"/>
    <row r="22" spans="3:15" ht="15" customHeight="1"/>
    <row r="23" spans="3:15" ht="15" customHeight="1"/>
    <row r="24" spans="3:15" ht="15" customHeight="1"/>
    <row r="25" spans="3:15" ht="15" customHeight="1"/>
    <row r="26" spans="3:15" ht="15" customHeight="1"/>
    <row r="27" spans="3:15" ht="15" customHeight="1"/>
    <row r="28" spans="3:15" ht="15" customHeight="1"/>
    <row r="29" spans="3:15" ht="15" customHeight="1">
      <c r="C29" s="608"/>
    </row>
    <row r="30" spans="3:15" ht="15" customHeight="1"/>
    <row r="31" spans="3:15" ht="15" customHeight="1"/>
    <row r="32" spans="3:1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6" ht="15" customHeight="1"/>
  </sheetData>
  <sheetProtection sheet="1" selectLockedCells="1"/>
  <mergeCells count="4">
    <mergeCell ref="J3:K3"/>
    <mergeCell ref="J7:K7"/>
    <mergeCell ref="J8:K8"/>
    <mergeCell ref="C14:L15"/>
  </mergeCells>
  <phoneticPr fontId="5"/>
  <dataValidations disablePrompts="1" count="1">
    <dataValidation type="list" allowBlank="1" showInputMessage="1" showErrorMessage="1" sqref="C17:C18" xr:uid="{162D5CEB-2CA9-486A-929E-5F244634335C}">
      <formula1>"□,■"</formula1>
    </dataValidation>
  </dataValidations>
  <printOptions horizontalCentered="1"/>
  <pageMargins left="0.59055118110236227" right="0.31496062992125984" top="0.74803149606299213" bottom="0.74803149606299213" header="0.31496062992125984" footer="0.31496062992125984"/>
  <pageSetup paperSize="9" scale="91" fitToHeight="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6848-9487-4FBA-A22B-62D388FD1D10}">
  <sheetPr codeName="Sheet18">
    <tabColor rgb="FFFF0000"/>
    <pageSetUpPr fitToPage="1"/>
  </sheetPr>
  <dimension ref="A1:AI191"/>
  <sheetViews>
    <sheetView showGridLines="0" view="pageBreakPreview" zoomScale="68" zoomScaleNormal="100" zoomScaleSheetLayoutView="86" workbookViewId="0">
      <selection activeCell="AC9" sqref="AC9"/>
    </sheetView>
  </sheetViews>
  <sheetFormatPr defaultColWidth="9" defaultRowHeight="18.75"/>
  <cols>
    <col min="1" max="1" width="2.125" style="7" customWidth="1"/>
    <col min="2" max="2" width="4.875" style="7" customWidth="1"/>
    <col min="3" max="3" width="4" style="7" customWidth="1"/>
    <col min="4" max="4" width="4.875" style="7" customWidth="1"/>
    <col min="5" max="5" width="4.625" style="7" customWidth="1"/>
    <col min="6" max="6" width="4.875" style="7" customWidth="1"/>
    <col min="7" max="11" width="4.125" style="7" customWidth="1"/>
    <col min="12" max="12" width="5.625" style="7" customWidth="1"/>
    <col min="13" max="13" width="4.375" style="7" customWidth="1"/>
    <col min="14" max="14" width="6" style="7" customWidth="1"/>
    <col min="15" max="15" width="4.375" style="7" customWidth="1"/>
    <col min="16" max="16" width="5.125" style="7" customWidth="1"/>
    <col min="17" max="17" width="5" style="7" customWidth="1"/>
    <col min="18" max="25" width="5.125" style="7" customWidth="1"/>
    <col min="26" max="26" width="1.875" style="7" customWidth="1"/>
    <col min="27" max="28" width="2.625" style="7" customWidth="1"/>
    <col min="29" max="16384" width="9" style="7"/>
  </cols>
  <sheetData>
    <row r="1" spans="1:25">
      <c r="A1" s="121" t="s">
        <v>972</v>
      </c>
    </row>
    <row r="2" spans="1:25" s="120" customFormat="1" ht="27.75" customHeight="1">
      <c r="A2" s="129" t="s">
        <v>4900</v>
      </c>
      <c r="S2" s="131"/>
      <c r="T2" s="131"/>
      <c r="U2" s="131"/>
      <c r="V2" s="131"/>
      <c r="X2" s="131" t="s">
        <v>4638</v>
      </c>
    </row>
    <row r="3" spans="1:25" s="120" customFormat="1" ht="27.75" customHeight="1">
      <c r="A3" s="129"/>
      <c r="S3" s="2382" t="s">
        <v>6928</v>
      </c>
      <c r="T3" s="2382"/>
      <c r="U3" s="2382"/>
      <c r="V3" s="2382"/>
      <c r="W3" s="2382"/>
      <c r="X3" s="2382"/>
    </row>
    <row r="4" spans="1:25" s="122" customFormat="1" ht="25.5" customHeight="1">
      <c r="B4" s="2392" t="str">
        <f>'はじめに（PC）'!$D$3</f>
        <v>○○市or○○町</v>
      </c>
      <c r="C4" s="2392"/>
      <c r="D4" s="2392"/>
      <c r="E4" s="122" t="s">
        <v>534</v>
      </c>
      <c r="F4" s="120"/>
      <c r="G4" s="120"/>
    </row>
    <row r="5" spans="1:25" s="122" customFormat="1" ht="29.25" customHeight="1">
      <c r="A5" s="130"/>
      <c r="B5" s="130"/>
      <c r="C5" s="130"/>
      <c r="D5" s="130"/>
      <c r="E5" s="130"/>
      <c r="F5" s="120"/>
      <c r="G5" s="120"/>
      <c r="H5" s="120"/>
      <c r="I5" s="120"/>
      <c r="J5" s="120"/>
      <c r="K5" s="120"/>
      <c r="L5" s="120"/>
      <c r="M5" s="120"/>
      <c r="N5" s="120"/>
      <c r="O5" s="120"/>
      <c r="P5" s="120"/>
      <c r="Q5" s="120"/>
      <c r="R5" s="120"/>
      <c r="S5" s="120"/>
      <c r="T5" s="120"/>
      <c r="U5" s="120"/>
    </row>
    <row r="6" spans="1:25" s="120" customFormat="1" ht="24" customHeight="1">
      <c r="A6" s="127"/>
      <c r="B6" s="127"/>
      <c r="C6" s="127"/>
      <c r="D6" s="127"/>
      <c r="P6" s="2393"/>
      <c r="Q6" s="2393"/>
      <c r="R6" s="2380" t="str">
        <f>'はじめに（PC）'!D4&amp;""</f>
        <v>○○・・・・・・活動組織</v>
      </c>
      <c r="S6" s="2380"/>
      <c r="T6" s="2380"/>
      <c r="U6" s="2380"/>
      <c r="V6" s="2380"/>
      <c r="W6" s="2380"/>
      <c r="X6" s="2380"/>
    </row>
    <row r="7" spans="1:25" s="120" customFormat="1" ht="24" customHeight="1">
      <c r="A7" s="127"/>
      <c r="B7" s="127"/>
      <c r="C7" s="127"/>
      <c r="D7" s="127"/>
      <c r="P7" s="2393"/>
      <c r="Q7" s="2393"/>
      <c r="R7" s="2380" t="str">
        <f>'はじめに（PC）'!D5&amp;""</f>
        <v>○○　○○</v>
      </c>
      <c r="S7" s="2380"/>
      <c r="T7" s="2380"/>
      <c r="U7" s="2380"/>
      <c r="V7" s="2380"/>
      <c r="W7" s="2380"/>
      <c r="X7" s="2380"/>
      <c r="Y7" s="128"/>
    </row>
    <row r="8" spans="1:25" s="120" customFormat="1" ht="26.25" customHeight="1">
      <c r="A8" s="127"/>
      <c r="B8" s="127"/>
      <c r="C8" s="127"/>
      <c r="D8" s="127"/>
      <c r="E8" s="124"/>
    </row>
    <row r="9" spans="1:25" s="122" customFormat="1" ht="25.5" customHeight="1">
      <c r="A9" s="125"/>
      <c r="B9" s="124"/>
      <c r="C9" s="124"/>
      <c r="D9" s="124"/>
      <c r="E9" s="124"/>
      <c r="F9" s="120"/>
      <c r="G9" s="120"/>
    </row>
    <row r="10" spans="1:25" s="122" customFormat="1" ht="25.5" customHeight="1">
      <c r="A10" s="125"/>
      <c r="C10" s="2391" t="s">
        <v>6926</v>
      </c>
      <c r="D10" s="2391"/>
      <c r="E10" s="126" t="s">
        <v>4883</v>
      </c>
      <c r="F10" s="120"/>
      <c r="G10" s="120"/>
    </row>
    <row r="11" spans="1:25" s="122" customFormat="1" ht="25.5" customHeight="1">
      <c r="A11" s="125"/>
      <c r="B11" s="124"/>
      <c r="C11" s="124"/>
      <c r="D11" s="124"/>
      <c r="E11" s="124"/>
      <c r="F11" s="120"/>
      <c r="G11" s="120"/>
    </row>
    <row r="12" spans="1:25" s="121" customFormat="1" ht="64.5" customHeight="1">
      <c r="B12" s="2383" t="s">
        <v>4974</v>
      </c>
      <c r="C12" s="2383"/>
      <c r="D12" s="2383"/>
      <c r="E12" s="2383"/>
      <c r="F12" s="2383"/>
      <c r="G12" s="2383"/>
      <c r="H12" s="2383"/>
      <c r="I12" s="2383"/>
      <c r="J12" s="2383"/>
      <c r="K12" s="2383"/>
      <c r="L12" s="2383"/>
      <c r="M12" s="2383"/>
      <c r="N12" s="2383"/>
      <c r="O12" s="2383"/>
      <c r="P12" s="2383"/>
      <c r="Q12" s="2383"/>
      <c r="R12" s="2383"/>
      <c r="S12" s="2383"/>
      <c r="T12" s="2383"/>
      <c r="U12" s="2383"/>
      <c r="V12" s="2383"/>
      <c r="W12" s="2383"/>
    </row>
    <row r="13" spans="1:25" s="121" customFormat="1" ht="40.5" customHeight="1">
      <c r="B13" s="758"/>
      <c r="C13" s="758"/>
      <c r="D13" s="758"/>
      <c r="E13" s="758"/>
      <c r="F13" s="758"/>
      <c r="G13" s="758"/>
      <c r="H13" s="758"/>
      <c r="I13" s="758"/>
      <c r="J13" s="758"/>
      <c r="K13" s="758"/>
      <c r="L13" s="758"/>
      <c r="M13" s="758"/>
      <c r="N13" s="758"/>
      <c r="O13" s="758"/>
      <c r="P13" s="758"/>
      <c r="Q13" s="758"/>
      <c r="R13" s="758"/>
      <c r="S13" s="758"/>
      <c r="T13" s="758"/>
      <c r="U13" s="758"/>
      <c r="V13" s="758"/>
      <c r="W13" s="758"/>
    </row>
    <row r="14" spans="1:25" s="121" customFormat="1" ht="21.6" customHeight="1">
      <c r="B14" s="1442" t="s">
        <v>4840</v>
      </c>
      <c r="C14" s="1442"/>
      <c r="D14" s="1442"/>
      <c r="E14" s="1442"/>
      <c r="F14" s="1442"/>
      <c r="G14" s="1442"/>
      <c r="H14" s="1442"/>
      <c r="I14" s="1442"/>
      <c r="J14" s="1442"/>
      <c r="K14" s="1442"/>
      <c r="L14" s="1442"/>
      <c r="M14" s="1442"/>
      <c r="N14" s="1442"/>
      <c r="O14" s="1442"/>
      <c r="P14" s="1442"/>
      <c r="Q14" s="1442"/>
      <c r="R14" s="1442"/>
      <c r="S14" s="1442"/>
      <c r="T14" s="1442"/>
      <c r="U14" s="1442"/>
      <c r="V14" s="1442"/>
      <c r="W14" s="1442"/>
      <c r="X14" s="1442"/>
    </row>
    <row r="15" spans="1:25" s="121" customFormat="1" ht="35.450000000000003" customHeight="1">
      <c r="B15" s="1129" t="s">
        <v>250</v>
      </c>
      <c r="C15" s="1438" t="s">
        <v>4897</v>
      </c>
      <c r="D15" s="1438"/>
      <c r="E15" s="1438"/>
      <c r="F15" s="1438"/>
      <c r="G15" s="1438"/>
      <c r="H15" s="1438"/>
      <c r="I15" s="1438"/>
      <c r="J15" s="1438"/>
      <c r="K15" s="1438"/>
      <c r="L15" s="1438"/>
      <c r="M15" s="1438"/>
      <c r="N15" s="1438"/>
      <c r="O15" s="1438"/>
      <c r="P15" s="1438"/>
      <c r="Q15" s="1438"/>
      <c r="R15" s="1438"/>
      <c r="S15" s="1438"/>
      <c r="T15" s="1438"/>
      <c r="U15" s="1438"/>
      <c r="V15" s="1438"/>
      <c r="W15" s="1438"/>
      <c r="X15" s="1438"/>
    </row>
    <row r="16" spans="1:25" s="121" customFormat="1" ht="33.950000000000003" customHeight="1">
      <c r="B16" s="1129" t="s">
        <v>250</v>
      </c>
      <c r="C16" s="1438" t="s">
        <v>4975</v>
      </c>
      <c r="D16" s="1438"/>
      <c r="E16" s="1438"/>
      <c r="F16" s="1438"/>
      <c r="G16" s="1438"/>
      <c r="H16" s="1438"/>
      <c r="I16" s="1438"/>
      <c r="J16" s="1438"/>
      <c r="K16" s="1438"/>
      <c r="L16" s="1438"/>
      <c r="M16" s="1438"/>
      <c r="N16" s="1438"/>
      <c r="O16" s="1438"/>
      <c r="P16" s="1438"/>
      <c r="Q16" s="1438"/>
      <c r="R16" s="1438"/>
      <c r="S16" s="1438"/>
      <c r="T16" s="1438"/>
      <c r="U16" s="1438"/>
      <c r="V16" s="1438"/>
      <c r="W16" s="1438"/>
      <c r="X16" s="1438"/>
    </row>
    <row r="17" spans="1:32" s="121" customFormat="1" ht="18.95" customHeight="1">
      <c r="B17" s="1129" t="s">
        <v>250</v>
      </c>
      <c r="C17" s="1438" t="s">
        <v>4976</v>
      </c>
      <c r="D17" s="1438"/>
      <c r="E17" s="1438"/>
      <c r="F17" s="1438"/>
      <c r="G17" s="1438"/>
      <c r="H17" s="1438"/>
      <c r="I17" s="1438"/>
      <c r="J17" s="1438"/>
      <c r="K17" s="1438"/>
      <c r="L17" s="1438"/>
      <c r="M17" s="1438"/>
      <c r="N17" s="1438"/>
      <c r="O17" s="1438"/>
      <c r="P17" s="1438"/>
      <c r="Q17" s="1438"/>
      <c r="R17" s="1438"/>
      <c r="S17" s="1438"/>
      <c r="T17" s="1438"/>
      <c r="U17" s="1438"/>
      <c r="V17" s="1438"/>
      <c r="W17" s="1438"/>
      <c r="X17" s="1438"/>
    </row>
    <row r="18" spans="1:32" s="121" customFormat="1" ht="14.1" customHeight="1">
      <c r="B18" s="2390" t="s">
        <v>4865</v>
      </c>
      <c r="C18" s="2390"/>
      <c r="D18" s="2390"/>
      <c r="E18" s="2390"/>
      <c r="F18" s="2390"/>
      <c r="G18" s="2390"/>
      <c r="H18" s="2390"/>
      <c r="I18" s="2390"/>
      <c r="J18" s="2390"/>
      <c r="K18" s="2390"/>
      <c r="L18" s="2390"/>
      <c r="M18" s="759"/>
      <c r="N18" s="759"/>
      <c r="O18" s="759"/>
      <c r="P18" s="759"/>
      <c r="Q18" s="759"/>
      <c r="R18" s="759"/>
      <c r="S18" s="759"/>
      <c r="T18" s="759"/>
      <c r="U18" s="759"/>
      <c r="V18" s="759"/>
      <c r="W18" s="760"/>
      <c r="X18" s="760"/>
    </row>
    <row r="19" spans="1:32" s="121" customFormat="1" ht="14.1" customHeight="1">
      <c r="B19" s="2390" t="s">
        <v>4866</v>
      </c>
      <c r="C19" s="2390"/>
      <c r="D19" s="2390"/>
      <c r="E19" s="2390"/>
      <c r="F19" s="2390"/>
      <c r="G19" s="2390"/>
      <c r="H19" s="2390"/>
      <c r="I19" s="2390"/>
      <c r="J19" s="2390"/>
      <c r="K19" s="2390"/>
      <c r="L19" s="2390"/>
      <c r="M19" s="2390"/>
      <c r="N19" s="2390"/>
      <c r="O19" s="2390"/>
      <c r="P19" s="2390"/>
      <c r="Q19" s="2390"/>
      <c r="R19" s="2390"/>
      <c r="S19" s="2390"/>
      <c r="T19" s="2390"/>
      <c r="U19" s="2390"/>
      <c r="V19" s="2390"/>
      <c r="W19" s="2390"/>
      <c r="X19" s="2390"/>
    </row>
    <row r="20" spans="1:32" s="121" customFormat="1" ht="21" customHeight="1">
      <c r="B20" s="2390" t="s">
        <v>4998</v>
      </c>
      <c r="C20" s="2390"/>
      <c r="D20" s="2390"/>
      <c r="E20" s="2390"/>
      <c r="F20" s="2390"/>
      <c r="G20" s="2390"/>
      <c r="H20" s="2390"/>
      <c r="I20" s="2390"/>
      <c r="J20" s="2390"/>
      <c r="K20" s="2390"/>
      <c r="L20" s="2390"/>
      <c r="M20" s="2390"/>
      <c r="N20" s="2390"/>
      <c r="O20" s="2390"/>
      <c r="P20" s="2390"/>
      <c r="Q20" s="2390"/>
      <c r="R20" s="2390"/>
      <c r="S20" s="2390"/>
      <c r="T20" s="2390"/>
      <c r="U20" s="2390"/>
      <c r="V20" s="2390"/>
      <c r="W20" s="2390"/>
      <c r="X20" s="2390"/>
    </row>
    <row r="21" spans="1:32" s="2" customFormat="1" ht="6.75" customHeight="1">
      <c r="K21" s="33"/>
      <c r="L21" s="275"/>
      <c r="M21" s="275"/>
      <c r="N21" s="275"/>
      <c r="O21" s="275"/>
      <c r="P21" s="33"/>
      <c r="Q21" s="33"/>
      <c r="R21" s="33"/>
      <c r="S21" s="33"/>
      <c r="T21" s="33"/>
      <c r="U21" s="33"/>
      <c r="V21" s="33"/>
      <c r="W21" s="33"/>
      <c r="X21" s="33"/>
      <c r="Y21" s="33"/>
      <c r="Z21" s="33"/>
      <c r="AA21" s="33"/>
      <c r="AB21" s="33"/>
    </row>
    <row r="22" spans="1:32" ht="21" customHeight="1">
      <c r="A22" s="13"/>
      <c r="P22" s="38"/>
      <c r="S22" s="38"/>
      <c r="T22" s="38"/>
      <c r="U22" s="38"/>
      <c r="V22" s="38"/>
      <c r="Y22" s="38"/>
      <c r="Z22" s="274" t="s">
        <v>971</v>
      </c>
      <c r="AA22" s="119"/>
      <c r="AB22" s="119"/>
      <c r="AE22" s="273"/>
      <c r="AF22" s="272"/>
    </row>
    <row r="23" spans="1:32" s="258" customFormat="1" ht="29.25" customHeight="1">
      <c r="A23" s="2384" t="s">
        <v>970</v>
      </c>
      <c r="B23" s="2384"/>
      <c r="C23" s="2384"/>
      <c r="D23" s="2384"/>
      <c r="E23" s="2384"/>
      <c r="F23" s="2384"/>
      <c r="G23" s="2384"/>
      <c r="H23" s="2384"/>
      <c r="I23" s="2384"/>
      <c r="J23" s="2384"/>
      <c r="K23" s="2384"/>
      <c r="L23" s="2384"/>
      <c r="M23" s="2384"/>
      <c r="N23" s="2384"/>
      <c r="O23" s="2384"/>
      <c r="P23" s="2384"/>
      <c r="Q23" s="2384"/>
      <c r="R23" s="2384"/>
      <c r="S23" s="2384"/>
      <c r="T23" s="2384"/>
      <c r="U23" s="2384"/>
      <c r="V23" s="2384"/>
      <c r="W23" s="2384"/>
      <c r="X23" s="2384"/>
      <c r="Y23" s="2384"/>
      <c r="Z23" s="2384"/>
      <c r="AA23" s="2"/>
      <c r="AB23" s="2"/>
      <c r="AC23" s="2"/>
      <c r="AD23" s="2"/>
      <c r="AE23" s="2"/>
    </row>
    <row r="24" spans="1:32" ht="24" customHeight="1">
      <c r="A24" s="6"/>
      <c r="B24" s="6"/>
      <c r="C24" s="6"/>
      <c r="D24" s="119"/>
      <c r="E24" s="119"/>
      <c r="F24" s="119"/>
      <c r="G24" s="119"/>
      <c r="H24" s="119"/>
      <c r="I24" s="119"/>
      <c r="J24" s="119"/>
      <c r="K24" s="119"/>
      <c r="M24" s="2385" t="s">
        <v>969</v>
      </c>
      <c r="N24" s="1937"/>
      <c r="O24" s="1937"/>
      <c r="P24" s="2386"/>
      <c r="Q24" s="2387" t="str">
        <f>'はじめに（PC）'!D4&amp;""</f>
        <v>○○・・・・・・活動組織</v>
      </c>
      <c r="R24" s="2388"/>
      <c r="S24" s="2388"/>
      <c r="T24" s="2388"/>
      <c r="U24" s="2388"/>
      <c r="V24" s="2388"/>
      <c r="W24" s="2388"/>
      <c r="X24" s="2388"/>
      <c r="Y24" s="2389"/>
    </row>
    <row r="25" spans="1:32" ht="9" customHeight="1">
      <c r="A25" s="6"/>
      <c r="B25" s="6"/>
      <c r="C25" s="6"/>
      <c r="D25" s="119"/>
      <c r="E25" s="119"/>
      <c r="F25" s="119"/>
      <c r="G25" s="119"/>
      <c r="H25" s="119"/>
      <c r="I25" s="119"/>
      <c r="J25" s="119"/>
      <c r="K25" s="119"/>
      <c r="M25" s="3"/>
      <c r="N25" s="3"/>
      <c r="O25" s="3"/>
      <c r="P25" s="3"/>
      <c r="Q25" s="17"/>
      <c r="R25" s="17"/>
      <c r="S25" s="17"/>
      <c r="T25" s="17"/>
      <c r="U25" s="17"/>
      <c r="V25" s="17"/>
      <c r="W25" s="17"/>
      <c r="X25" s="17"/>
      <c r="Y25" s="17"/>
    </row>
    <row r="26" spans="1:32" s="258" customFormat="1" ht="25.5" customHeight="1">
      <c r="A26" s="271"/>
      <c r="B26" s="2381" t="s">
        <v>6927</v>
      </c>
      <c r="C26" s="2381"/>
      <c r="D26" s="2381"/>
      <c r="E26" s="2381"/>
      <c r="F26" s="2381"/>
      <c r="G26" s="2381"/>
      <c r="H26" s="2381"/>
      <c r="I26" s="2381"/>
      <c r="J26" s="2381"/>
      <c r="K26" s="2381"/>
      <c r="L26" s="270"/>
      <c r="M26" s="3"/>
      <c r="N26" s="3"/>
      <c r="O26" s="3"/>
      <c r="P26" s="269"/>
      <c r="Q26" s="4"/>
      <c r="R26" s="4"/>
      <c r="S26" s="4"/>
      <c r="T26" s="4"/>
      <c r="U26" s="4"/>
      <c r="V26" s="2"/>
      <c r="W26" s="2"/>
      <c r="X26" s="2"/>
      <c r="Y26" s="2"/>
      <c r="Z26" s="2"/>
      <c r="AA26" s="2"/>
      <c r="AB26" s="2"/>
    </row>
    <row r="27" spans="1:32" s="258" customFormat="1" ht="26.25" customHeight="1">
      <c r="B27" s="2355" t="s">
        <v>968</v>
      </c>
      <c r="C27" s="1359" t="s">
        <v>960</v>
      </c>
      <c r="D27" s="1411"/>
      <c r="E27" s="1411"/>
      <c r="F27" s="1411"/>
      <c r="G27" s="1411"/>
      <c r="H27" s="1411"/>
      <c r="I27" s="1411"/>
      <c r="J27" s="1411"/>
      <c r="K27" s="1360"/>
      <c r="L27" s="1639" t="s">
        <v>959</v>
      </c>
      <c r="M27" s="1639"/>
      <c r="N27" s="1639"/>
      <c r="O27" s="1639"/>
      <c r="P27" s="1639"/>
      <c r="Q27" s="1639"/>
      <c r="R27" s="1359" t="s">
        <v>958</v>
      </c>
      <c r="S27" s="1411"/>
      <c r="T27" s="1411"/>
      <c r="U27" s="1411"/>
      <c r="V27" s="1411"/>
      <c r="W27" s="1411"/>
      <c r="X27" s="1411"/>
      <c r="Y27" s="1360"/>
      <c r="AA27" s="242"/>
    </row>
    <row r="28" spans="1:32" s="258" customFormat="1" ht="35.25" customHeight="1">
      <c r="B28" s="2356"/>
      <c r="C28" s="268" t="s">
        <v>957</v>
      </c>
      <c r="D28" s="2358" t="s">
        <v>967</v>
      </c>
      <c r="E28" s="2358"/>
      <c r="F28" s="2358"/>
      <c r="G28" s="2358"/>
      <c r="H28" s="2358"/>
      <c r="I28" s="2358"/>
      <c r="J28" s="2358"/>
      <c r="K28" s="2359"/>
      <c r="L28" s="2360">
        <f>'金銭出納簿（維持共同または1本化用）'!D208</f>
        <v>0</v>
      </c>
      <c r="M28" s="2361"/>
      <c r="N28" s="2361"/>
      <c r="O28" s="2361"/>
      <c r="P28" s="2361"/>
      <c r="Q28" s="2362"/>
      <c r="R28" s="2363"/>
      <c r="S28" s="2364"/>
      <c r="T28" s="2364"/>
      <c r="U28" s="2364"/>
      <c r="V28" s="2364"/>
      <c r="W28" s="2364"/>
      <c r="X28" s="2364"/>
      <c r="Y28" s="2365"/>
    </row>
    <row r="29" spans="1:32" s="258" customFormat="1" ht="35.25" customHeight="1">
      <c r="B29" s="2356"/>
      <c r="C29" s="262" t="s">
        <v>955</v>
      </c>
      <c r="D29" s="2366" t="s">
        <v>966</v>
      </c>
      <c r="E29" s="2366"/>
      <c r="F29" s="2366"/>
      <c r="G29" s="2366"/>
      <c r="H29" s="2366"/>
      <c r="I29" s="2366"/>
      <c r="J29" s="2366"/>
      <c r="K29" s="2367"/>
      <c r="L29" s="2368">
        <f>'金銭出納簿（維持共同または1本化用）'!I208+'金銭出納簿（長寿命化用）'!I208</f>
        <v>0</v>
      </c>
      <c r="M29" s="2369"/>
      <c r="N29" s="2369"/>
      <c r="O29" s="2369"/>
      <c r="P29" s="2369"/>
      <c r="Q29" s="2370"/>
      <c r="R29" s="2371"/>
      <c r="S29" s="2372"/>
      <c r="T29" s="2372"/>
      <c r="U29" s="2372"/>
      <c r="V29" s="2372"/>
      <c r="W29" s="2372"/>
      <c r="X29" s="2372"/>
      <c r="Y29" s="2373"/>
    </row>
    <row r="30" spans="1:32" s="258" customFormat="1" ht="26.25" customHeight="1">
      <c r="B30" s="2356"/>
      <c r="C30" s="262" t="s">
        <v>951</v>
      </c>
      <c r="D30" s="2366" t="s">
        <v>965</v>
      </c>
      <c r="E30" s="2366"/>
      <c r="F30" s="2366"/>
      <c r="G30" s="2366"/>
      <c r="H30" s="2366"/>
      <c r="I30" s="2366"/>
      <c r="J30" s="2366"/>
      <c r="K30" s="2367"/>
      <c r="L30" s="2368">
        <f>'金銭出納簿（維持共同または1本化用）'!D209</f>
        <v>0</v>
      </c>
      <c r="M30" s="2369"/>
      <c r="N30" s="2369"/>
      <c r="O30" s="2369"/>
      <c r="P30" s="2369"/>
      <c r="Q30" s="2370"/>
      <c r="R30" s="2371"/>
      <c r="S30" s="2372"/>
      <c r="T30" s="2372"/>
      <c r="U30" s="2372"/>
      <c r="V30" s="2372"/>
      <c r="W30" s="2372"/>
      <c r="X30" s="2372"/>
      <c r="Y30" s="2373"/>
    </row>
    <row r="31" spans="1:32" s="258" customFormat="1" ht="26.25" customHeight="1">
      <c r="B31" s="2356"/>
      <c r="C31" s="262" t="s">
        <v>964</v>
      </c>
      <c r="D31" s="2366" t="s">
        <v>963</v>
      </c>
      <c r="E31" s="2366"/>
      <c r="F31" s="2366"/>
      <c r="G31" s="2366"/>
      <c r="H31" s="2366"/>
      <c r="I31" s="2366"/>
      <c r="J31" s="2366"/>
      <c r="K31" s="2367"/>
      <c r="L31" s="2368">
        <f>'金銭出納簿（維持共同または1本化用）'!I209+'金銭出納簿（長寿命化用）'!I209</f>
        <v>0</v>
      </c>
      <c r="M31" s="2369"/>
      <c r="N31" s="2369"/>
      <c r="O31" s="2369"/>
      <c r="P31" s="2369"/>
      <c r="Q31" s="2370"/>
      <c r="R31" s="2371"/>
      <c r="S31" s="2372"/>
      <c r="T31" s="2372"/>
      <c r="U31" s="2372"/>
      <c r="V31" s="2372"/>
      <c r="W31" s="2372"/>
      <c r="X31" s="2372"/>
      <c r="Y31" s="2373"/>
    </row>
    <row r="32" spans="1:32" s="258" customFormat="1" ht="26.25" customHeight="1" thickBot="1">
      <c r="B32" s="2356"/>
      <c r="C32" s="265" t="s">
        <v>962</v>
      </c>
      <c r="D32" s="2366" t="s">
        <v>851</v>
      </c>
      <c r="E32" s="2366"/>
      <c r="F32" s="2366"/>
      <c r="G32" s="2366"/>
      <c r="H32" s="2366"/>
      <c r="I32" s="2366"/>
      <c r="J32" s="2366"/>
      <c r="K32" s="2367"/>
      <c r="L32" s="2374">
        <f>SUM('金銭出納簿（維持共同または1本化用）'!D210,'金銭出納簿（維持共同または1本化用）'!I210)+'金銭出納簿（長寿命化用）'!I210</f>
        <v>0</v>
      </c>
      <c r="M32" s="2375"/>
      <c r="N32" s="2375"/>
      <c r="O32" s="2375"/>
      <c r="P32" s="2375"/>
      <c r="Q32" s="2376"/>
      <c r="R32" s="2377"/>
      <c r="S32" s="2378"/>
      <c r="T32" s="2378"/>
      <c r="U32" s="2378"/>
      <c r="V32" s="2378"/>
      <c r="W32" s="2378"/>
      <c r="X32" s="2378"/>
      <c r="Y32" s="2379"/>
    </row>
    <row r="33" spans="1:28" s="258" customFormat="1" ht="26.25" customHeight="1" thickTop="1">
      <c r="B33" s="2357"/>
      <c r="C33" s="2348" t="s">
        <v>946</v>
      </c>
      <c r="D33" s="2349"/>
      <c r="E33" s="2349"/>
      <c r="F33" s="2349"/>
      <c r="G33" s="2349"/>
      <c r="H33" s="2349"/>
      <c r="I33" s="2349"/>
      <c r="J33" s="2349"/>
      <c r="K33" s="2350"/>
      <c r="L33" s="2351">
        <f>SUM(L28:Q32)</f>
        <v>0</v>
      </c>
      <c r="M33" s="2351"/>
      <c r="N33" s="2351"/>
      <c r="O33" s="2351"/>
      <c r="P33" s="2351"/>
      <c r="Q33" s="2351"/>
      <c r="R33" s="2352"/>
      <c r="S33" s="2353"/>
      <c r="T33" s="2353"/>
      <c r="U33" s="2353"/>
      <c r="V33" s="2353"/>
      <c r="W33" s="2353"/>
      <c r="X33" s="2353"/>
      <c r="Y33" s="2354"/>
    </row>
    <row r="34" spans="1:28" s="258" customFormat="1" ht="16.5" customHeight="1">
      <c r="B34" s="4"/>
      <c r="C34" s="2"/>
      <c r="D34" s="2"/>
      <c r="E34" s="2"/>
      <c r="F34" s="2"/>
      <c r="G34" s="2"/>
      <c r="H34" s="2"/>
      <c r="I34" s="2"/>
      <c r="J34" s="2"/>
      <c r="K34" s="2"/>
      <c r="L34" s="267"/>
      <c r="M34" s="267"/>
      <c r="N34" s="267"/>
      <c r="O34" s="267"/>
      <c r="P34" s="267"/>
      <c r="Q34" s="267"/>
      <c r="R34" s="2"/>
      <c r="S34" s="2"/>
      <c r="T34" s="2"/>
      <c r="U34" s="2"/>
      <c r="V34" s="2"/>
      <c r="W34" s="2"/>
      <c r="X34" s="2"/>
      <c r="Y34" s="2"/>
      <c r="Z34" s="2"/>
      <c r="AA34" s="2"/>
      <c r="AB34" s="2"/>
    </row>
    <row r="35" spans="1:28" s="258" customFormat="1" ht="28.5" customHeight="1">
      <c r="B35" s="2355" t="s">
        <v>961</v>
      </c>
      <c r="C35" s="1359" t="s">
        <v>960</v>
      </c>
      <c r="D35" s="1411"/>
      <c r="E35" s="1411"/>
      <c r="F35" s="1411"/>
      <c r="G35" s="1411"/>
      <c r="H35" s="1411"/>
      <c r="I35" s="1411"/>
      <c r="J35" s="1411"/>
      <c r="K35" s="1360"/>
      <c r="L35" s="2397" t="s">
        <v>959</v>
      </c>
      <c r="M35" s="2397"/>
      <c r="N35" s="2397"/>
      <c r="O35" s="2397"/>
      <c r="P35" s="2397"/>
      <c r="Q35" s="2397"/>
      <c r="R35" s="1359" t="s">
        <v>958</v>
      </c>
      <c r="S35" s="1411"/>
      <c r="T35" s="1411"/>
      <c r="U35" s="1411"/>
      <c r="V35" s="1411"/>
      <c r="W35" s="1411"/>
      <c r="X35" s="1411"/>
      <c r="Y35" s="1360"/>
    </row>
    <row r="36" spans="1:28" s="258" customFormat="1" ht="37.5" customHeight="1">
      <c r="B36" s="2356"/>
      <c r="C36" s="266" t="s">
        <v>957</v>
      </c>
      <c r="D36" s="2398" t="s">
        <v>956</v>
      </c>
      <c r="E36" s="2398"/>
      <c r="F36" s="2398"/>
      <c r="G36" s="2398"/>
      <c r="H36" s="2398"/>
      <c r="I36" s="2398"/>
      <c r="J36" s="2398"/>
      <c r="K36" s="2399"/>
      <c r="L36" s="2400">
        <f>SUM(L37:Q39)</f>
        <v>0</v>
      </c>
      <c r="M36" s="2401"/>
      <c r="N36" s="2401"/>
      <c r="O36" s="2401"/>
      <c r="P36" s="2401"/>
      <c r="Q36" s="2402"/>
      <c r="R36" s="2363"/>
      <c r="S36" s="2364"/>
      <c r="T36" s="2364"/>
      <c r="U36" s="2364"/>
      <c r="V36" s="2364"/>
      <c r="W36" s="2364"/>
      <c r="X36" s="2364"/>
      <c r="Y36" s="2365"/>
      <c r="AA36" s="242"/>
    </row>
    <row r="37" spans="1:28" s="258" customFormat="1" ht="26.25" customHeight="1">
      <c r="B37" s="2356"/>
      <c r="C37" s="264"/>
      <c r="D37" s="2403" t="s">
        <v>953</v>
      </c>
      <c r="E37" s="2403"/>
      <c r="F37" s="2403"/>
      <c r="G37" s="2403"/>
      <c r="H37" s="2403"/>
      <c r="I37" s="2403"/>
      <c r="J37" s="2403"/>
      <c r="K37" s="2404"/>
      <c r="L37" s="2368">
        <f>'金銭出納簿（維持共同または1本化用）'!E211</f>
        <v>0</v>
      </c>
      <c r="M37" s="2369"/>
      <c r="N37" s="2369"/>
      <c r="O37" s="2369"/>
      <c r="P37" s="2369"/>
      <c r="Q37" s="2370"/>
      <c r="R37" s="2371"/>
      <c r="S37" s="2372"/>
      <c r="T37" s="2372"/>
      <c r="U37" s="2372"/>
      <c r="V37" s="2372"/>
      <c r="W37" s="2372"/>
      <c r="X37" s="2372"/>
      <c r="Y37" s="2373"/>
    </row>
    <row r="38" spans="1:28" s="258" customFormat="1" ht="26.25" customHeight="1">
      <c r="B38" s="2356"/>
      <c r="C38" s="264"/>
      <c r="D38" s="2403" t="s">
        <v>847</v>
      </c>
      <c r="E38" s="2403"/>
      <c r="F38" s="2403"/>
      <c r="G38" s="2403"/>
      <c r="H38" s="2403"/>
      <c r="I38" s="2403"/>
      <c r="J38" s="2403"/>
      <c r="K38" s="2404"/>
      <c r="L38" s="2368">
        <f>'金銭出納簿（維持共同または1本化用）'!E212</f>
        <v>0</v>
      </c>
      <c r="M38" s="2369"/>
      <c r="N38" s="2369"/>
      <c r="O38" s="2369"/>
      <c r="P38" s="2369"/>
      <c r="Q38" s="2370"/>
      <c r="R38" s="2371"/>
      <c r="S38" s="2372"/>
      <c r="T38" s="2372"/>
      <c r="U38" s="2372"/>
      <c r="V38" s="2372"/>
      <c r="W38" s="2372"/>
      <c r="X38" s="2372"/>
      <c r="Y38" s="2373"/>
    </row>
    <row r="39" spans="1:28" s="258" customFormat="1" ht="26.25" customHeight="1">
      <c r="B39" s="2356"/>
      <c r="C39" s="263"/>
      <c r="D39" s="2403" t="s">
        <v>952</v>
      </c>
      <c r="E39" s="2403"/>
      <c r="F39" s="2403"/>
      <c r="G39" s="2403"/>
      <c r="H39" s="2403"/>
      <c r="I39" s="2403"/>
      <c r="J39" s="2403"/>
      <c r="K39" s="2404"/>
      <c r="L39" s="2368">
        <f>'金銭出納簿（維持共同または1本化用）'!E213</f>
        <v>0</v>
      </c>
      <c r="M39" s="2369"/>
      <c r="N39" s="2369"/>
      <c r="O39" s="2369"/>
      <c r="P39" s="2369"/>
      <c r="Q39" s="2370"/>
      <c r="R39" s="2371"/>
      <c r="S39" s="2372"/>
      <c r="T39" s="2372"/>
      <c r="U39" s="2372"/>
      <c r="V39" s="2372"/>
      <c r="W39" s="2372"/>
      <c r="X39" s="2372"/>
      <c r="Y39" s="2373"/>
    </row>
    <row r="40" spans="1:28" s="258" customFormat="1" ht="29.25" customHeight="1">
      <c r="B40" s="2356"/>
      <c r="C40" s="265" t="s">
        <v>955</v>
      </c>
      <c r="D40" s="2408" t="s">
        <v>954</v>
      </c>
      <c r="E40" s="2408"/>
      <c r="F40" s="2408"/>
      <c r="G40" s="2408"/>
      <c r="H40" s="2408"/>
      <c r="I40" s="2408"/>
      <c r="J40" s="2408"/>
      <c r="K40" s="2409"/>
      <c r="L40" s="2410">
        <f>SUM(L41:Q43)</f>
        <v>0</v>
      </c>
      <c r="M40" s="2411"/>
      <c r="N40" s="2411"/>
      <c r="O40" s="2411"/>
      <c r="P40" s="2411"/>
      <c r="Q40" s="2412"/>
      <c r="R40" s="2371"/>
      <c r="S40" s="2372"/>
      <c r="T40" s="2372"/>
      <c r="U40" s="2372"/>
      <c r="V40" s="2372"/>
      <c r="W40" s="2372"/>
      <c r="X40" s="2372"/>
      <c r="Y40" s="2373"/>
    </row>
    <row r="41" spans="1:28" s="258" customFormat="1" ht="26.25" customHeight="1">
      <c r="B41" s="2356"/>
      <c r="C41" s="264"/>
      <c r="D41" s="2403" t="s">
        <v>953</v>
      </c>
      <c r="E41" s="2403"/>
      <c r="F41" s="2403"/>
      <c r="G41" s="2403"/>
      <c r="H41" s="2403"/>
      <c r="I41" s="2403"/>
      <c r="J41" s="2403"/>
      <c r="K41" s="2404"/>
      <c r="L41" s="2368">
        <f>'金銭出納簿（維持共同または1本化用）'!K211+'金銭出納簿（長寿命化用）'!K211</f>
        <v>0</v>
      </c>
      <c r="M41" s="2369"/>
      <c r="N41" s="2369"/>
      <c r="O41" s="2369"/>
      <c r="P41" s="2369"/>
      <c r="Q41" s="2370"/>
      <c r="R41" s="2371"/>
      <c r="S41" s="2372"/>
      <c r="T41" s="2372"/>
      <c r="U41" s="2372"/>
      <c r="V41" s="2372"/>
      <c r="W41" s="2372"/>
      <c r="X41" s="2372"/>
      <c r="Y41" s="2373"/>
    </row>
    <row r="42" spans="1:28" s="258" customFormat="1" ht="26.25" customHeight="1">
      <c r="B42" s="2356"/>
      <c r="C42" s="264"/>
      <c r="D42" s="2403" t="s">
        <v>847</v>
      </c>
      <c r="E42" s="2403"/>
      <c r="F42" s="2403"/>
      <c r="G42" s="2403"/>
      <c r="H42" s="2403"/>
      <c r="I42" s="2403"/>
      <c r="J42" s="2403"/>
      <c r="K42" s="2404"/>
      <c r="L42" s="2368">
        <f>'金銭出納簿（維持共同または1本化用）'!K212+'金銭出納簿（長寿命化用）'!K212</f>
        <v>0</v>
      </c>
      <c r="M42" s="2369"/>
      <c r="N42" s="2369"/>
      <c r="O42" s="2369"/>
      <c r="P42" s="2369"/>
      <c r="Q42" s="2370"/>
      <c r="R42" s="2371"/>
      <c r="S42" s="2372"/>
      <c r="T42" s="2372"/>
      <c r="U42" s="2372"/>
      <c r="V42" s="2372"/>
      <c r="W42" s="2372"/>
      <c r="X42" s="2372"/>
      <c r="Y42" s="2373"/>
    </row>
    <row r="43" spans="1:28" s="258" customFormat="1" ht="26.25" customHeight="1">
      <c r="B43" s="2356"/>
      <c r="C43" s="263"/>
      <c r="D43" s="2403" t="s">
        <v>952</v>
      </c>
      <c r="E43" s="2403"/>
      <c r="F43" s="2403"/>
      <c r="G43" s="2403"/>
      <c r="H43" s="2403"/>
      <c r="I43" s="2403"/>
      <c r="J43" s="2403"/>
      <c r="K43" s="2404"/>
      <c r="L43" s="2368">
        <f>'金銭出納簿（維持共同または1本化用）'!K213+'金銭出納簿（長寿命化用）'!K213</f>
        <v>0</v>
      </c>
      <c r="M43" s="2369"/>
      <c r="N43" s="2369"/>
      <c r="O43" s="2369"/>
      <c r="P43" s="2369"/>
      <c r="Q43" s="2370"/>
      <c r="R43" s="2371"/>
      <c r="S43" s="2372"/>
      <c r="T43" s="2372"/>
      <c r="U43" s="2372"/>
      <c r="V43" s="2372"/>
      <c r="W43" s="2372"/>
      <c r="X43" s="2372"/>
      <c r="Y43" s="2373"/>
    </row>
    <row r="44" spans="1:28" s="258" customFormat="1" ht="25.5" customHeight="1">
      <c r="B44" s="2356"/>
      <c r="C44" s="262" t="s">
        <v>951</v>
      </c>
      <c r="D44" s="2403" t="s">
        <v>844</v>
      </c>
      <c r="E44" s="2403"/>
      <c r="F44" s="2403"/>
      <c r="G44" s="2403"/>
      <c r="H44" s="2403"/>
      <c r="I44" s="2403"/>
      <c r="J44" s="2403"/>
      <c r="K44" s="2404"/>
      <c r="L44" s="2368">
        <f>SUM('金銭出納簿（維持共同または1本化用）'!E214,'金銭出納簿（維持共同または1本化用）'!K214)+'金銭出納簿（長寿命化用）'!K214</f>
        <v>0</v>
      </c>
      <c r="M44" s="2369"/>
      <c r="N44" s="2369"/>
      <c r="O44" s="2369"/>
      <c r="P44" s="2369"/>
      <c r="Q44" s="2370"/>
      <c r="R44" s="2371"/>
      <c r="S44" s="2372"/>
      <c r="T44" s="2372"/>
      <c r="U44" s="2372"/>
      <c r="V44" s="2372"/>
      <c r="W44" s="2372"/>
      <c r="X44" s="2372"/>
      <c r="Y44" s="2373"/>
    </row>
    <row r="45" spans="1:28" s="258" customFormat="1" ht="38.25" customHeight="1">
      <c r="B45" s="2356"/>
      <c r="C45" s="262" t="s">
        <v>950</v>
      </c>
      <c r="D45" s="2403" t="s">
        <v>949</v>
      </c>
      <c r="E45" s="2403"/>
      <c r="F45" s="2403"/>
      <c r="G45" s="2403"/>
      <c r="H45" s="2403"/>
      <c r="I45" s="2403"/>
      <c r="J45" s="2403"/>
      <c r="K45" s="2404"/>
      <c r="L45" s="2368">
        <f>'金銭出納簿（維持共同または1本化用）'!E215</f>
        <v>0</v>
      </c>
      <c r="M45" s="2369"/>
      <c r="N45" s="2369"/>
      <c r="O45" s="2369"/>
      <c r="P45" s="2369"/>
      <c r="Q45" s="2370"/>
      <c r="R45" s="2405" t="str">
        <f>IF(L45&gt;0,IF(AND(L45&gt;L30*0.3,L45&gt;1000000),"別紙「持越金の使用予定表」に使用時期、使用内容等を記載してください。","持越金の使用時期、使用内容等を記入してください。（別紙「持越金の使用予定表」を作成する場合は、「別紙のとおり」と記入）"),"")</f>
        <v/>
      </c>
      <c r="S45" s="2406"/>
      <c r="T45" s="2406"/>
      <c r="U45" s="2406"/>
      <c r="V45" s="2406"/>
      <c r="W45" s="2406"/>
      <c r="X45" s="2406"/>
      <c r="Y45" s="2407"/>
    </row>
    <row r="46" spans="1:28" s="258" customFormat="1" ht="35.25" customHeight="1" thickBot="1">
      <c r="B46" s="2356"/>
      <c r="C46" s="262" t="s">
        <v>948</v>
      </c>
      <c r="D46" s="2403" t="s">
        <v>947</v>
      </c>
      <c r="E46" s="2403"/>
      <c r="F46" s="2403"/>
      <c r="G46" s="2403"/>
      <c r="H46" s="2403"/>
      <c r="I46" s="2403"/>
      <c r="J46" s="2403"/>
      <c r="K46" s="2404"/>
      <c r="L46" s="2368">
        <f>'金銭出納簿（維持共同または1本化用）'!K215+'金銭出納簿（長寿命化用）'!K215</f>
        <v>0</v>
      </c>
      <c r="M46" s="2369"/>
      <c r="N46" s="2369"/>
      <c r="O46" s="2369"/>
      <c r="P46" s="2369"/>
      <c r="Q46" s="2370"/>
      <c r="R46" s="2405" t="str">
        <f>IF(L46&gt;0,IF(AND(L46&gt;L31*0.3,L46&gt;1000000),"別紙「持越金の使用予定表」に使用時期、使用内容等を記載してください。","持越金の使用時期、使用内容等を記入してください。（別紙「持越金の使用予定表」を作成する場合は、「別紙のとおり」と記入）"),"")</f>
        <v/>
      </c>
      <c r="S46" s="2406"/>
      <c r="T46" s="2406"/>
      <c r="U46" s="2406"/>
      <c r="V46" s="2406"/>
      <c r="W46" s="2406"/>
      <c r="X46" s="2406"/>
      <c r="Y46" s="2407"/>
      <c r="Z46" s="2"/>
      <c r="AA46" s="2"/>
      <c r="AB46" s="2"/>
    </row>
    <row r="47" spans="1:28" s="258" customFormat="1" ht="27" customHeight="1" thickTop="1">
      <c r="B47" s="2357"/>
      <c r="C47" s="2394" t="s">
        <v>946</v>
      </c>
      <c r="D47" s="2395"/>
      <c r="E47" s="2395"/>
      <c r="F47" s="2395"/>
      <c r="G47" s="2395"/>
      <c r="H47" s="2395"/>
      <c r="I47" s="2395"/>
      <c r="J47" s="2395"/>
      <c r="K47" s="2396"/>
      <c r="L47" s="2351">
        <f>SUM(L36,L40,L44:Q46)</f>
        <v>0</v>
      </c>
      <c r="M47" s="2351"/>
      <c r="N47" s="2351"/>
      <c r="O47" s="2351"/>
      <c r="P47" s="2351"/>
      <c r="Q47" s="2351"/>
      <c r="R47" s="2352"/>
      <c r="S47" s="2353"/>
      <c r="T47" s="2353"/>
      <c r="U47" s="2353"/>
      <c r="V47" s="2353"/>
      <c r="W47" s="2353"/>
      <c r="X47" s="2353"/>
      <c r="Y47" s="2354"/>
    </row>
    <row r="48" spans="1:28" s="258" customFormat="1" ht="9" customHeight="1">
      <c r="A48" s="261"/>
      <c r="B48" s="261"/>
      <c r="C48" s="3"/>
      <c r="D48" s="2"/>
      <c r="E48" s="2"/>
      <c r="F48" s="2"/>
      <c r="G48" s="2"/>
      <c r="H48" s="2"/>
      <c r="I48" s="2"/>
      <c r="J48" s="260"/>
      <c r="K48" s="260"/>
      <c r="L48" s="260"/>
      <c r="M48" s="260"/>
      <c r="N48" s="260"/>
      <c r="O48" s="260"/>
      <c r="P48" s="260"/>
      <c r="Q48" s="260"/>
      <c r="R48" s="259"/>
      <c r="S48" s="259"/>
      <c r="T48" s="259"/>
      <c r="U48" s="259"/>
      <c r="V48" s="259"/>
      <c r="W48" s="2"/>
      <c r="X48" s="2"/>
      <c r="Y48" s="2"/>
      <c r="Z48" s="2"/>
      <c r="AA48" s="2"/>
      <c r="AB48" s="2"/>
    </row>
    <row r="49" spans="1:26" ht="24.75" customHeight="1">
      <c r="A49" s="844" t="s">
        <v>945</v>
      </c>
      <c r="B49" s="844"/>
      <c r="C49" s="844"/>
      <c r="D49" s="844"/>
      <c r="E49" s="844"/>
      <c r="F49" s="844"/>
      <c r="G49" s="844"/>
      <c r="H49" s="844"/>
      <c r="I49" s="844"/>
      <c r="J49" s="844"/>
      <c r="K49" s="844"/>
      <c r="L49" s="844"/>
      <c r="M49" s="844"/>
      <c r="N49" s="844"/>
      <c r="O49" s="844"/>
      <c r="P49" s="844"/>
      <c r="Q49" s="844"/>
      <c r="R49" s="844"/>
      <c r="S49" s="844"/>
      <c r="T49" s="844"/>
      <c r="U49" s="844"/>
      <c r="V49" s="844"/>
      <c r="W49" s="844"/>
      <c r="X49" s="844"/>
      <c r="Y49" s="844"/>
      <c r="Z49" s="844"/>
    </row>
    <row r="50" spans="1:26" ht="24" customHeight="1">
      <c r="A50" s="844"/>
      <c r="B50" s="664" t="s">
        <v>4985</v>
      </c>
      <c r="C50" s="844"/>
      <c r="D50" s="844"/>
      <c r="E50" s="844"/>
      <c r="F50" s="844"/>
      <c r="G50" s="844"/>
      <c r="H50" s="844"/>
      <c r="I50" s="844"/>
      <c r="J50" s="844"/>
      <c r="K50" s="844"/>
      <c r="L50" s="844"/>
      <c r="M50" s="844"/>
      <c r="N50" s="844"/>
      <c r="O50" s="844"/>
      <c r="P50" s="844"/>
      <c r="Q50" s="844"/>
      <c r="R50" s="844"/>
      <c r="S50" s="844"/>
      <c r="T50" s="844"/>
      <c r="U50" s="844"/>
      <c r="V50" s="844"/>
      <c r="W50" s="844"/>
      <c r="X50" s="844"/>
      <c r="Y50" s="844"/>
      <c r="Z50" s="844"/>
    </row>
    <row r="51" spans="1:26" s="257" customFormat="1" ht="24" customHeight="1">
      <c r="A51" s="845"/>
      <c r="B51" s="2458" t="s">
        <v>944</v>
      </c>
      <c r="C51" s="2459"/>
      <c r="D51" s="2459"/>
      <c r="E51" s="2460"/>
      <c r="F51" s="2461" t="s">
        <v>6901</v>
      </c>
      <c r="G51" s="2462"/>
      <c r="H51" s="2462"/>
      <c r="I51" s="2462"/>
      <c r="J51" s="2462"/>
      <c r="K51" s="2463"/>
      <c r="L51" s="845"/>
      <c r="M51" s="597"/>
      <c r="N51" s="597"/>
      <c r="O51" s="597"/>
      <c r="P51" s="846"/>
      <c r="Q51" s="846"/>
      <c r="R51" s="846"/>
      <c r="S51" s="846"/>
      <c r="T51" s="846"/>
      <c r="U51" s="846"/>
      <c r="V51" s="846"/>
      <c r="W51" s="846"/>
      <c r="X51" s="846"/>
      <c r="Y51" s="846"/>
      <c r="Z51" s="847"/>
    </row>
    <row r="52" spans="1:26" s="257" customFormat="1" ht="12" customHeight="1">
      <c r="A52" s="845"/>
      <c r="B52" s="828"/>
      <c r="C52" s="828"/>
      <c r="D52" s="828"/>
      <c r="E52" s="828"/>
      <c r="F52" s="1309"/>
      <c r="G52" s="1309"/>
      <c r="H52" s="1309"/>
      <c r="I52" s="1309"/>
      <c r="J52" s="1309"/>
      <c r="K52" s="1309"/>
      <c r="L52" s="845"/>
      <c r="M52" s="597"/>
      <c r="N52" s="597"/>
      <c r="O52" s="597"/>
      <c r="P52" s="846"/>
      <c r="Q52" s="846"/>
      <c r="R52" s="846"/>
      <c r="S52" s="846"/>
      <c r="T52" s="846"/>
      <c r="U52" s="846"/>
      <c r="V52" s="846"/>
      <c r="W52" s="846"/>
      <c r="X52" s="846"/>
      <c r="Y52" s="846"/>
      <c r="Z52" s="847"/>
    </row>
    <row r="53" spans="1:26" s="257" customFormat="1" ht="24" customHeight="1">
      <c r="A53" s="845"/>
      <c r="B53" s="2458" t="s">
        <v>6899</v>
      </c>
      <c r="C53" s="2459"/>
      <c r="D53" s="2459"/>
      <c r="E53" s="2460"/>
      <c r="F53" s="2461" t="s">
        <v>6901</v>
      </c>
      <c r="G53" s="2462"/>
      <c r="H53" s="2462"/>
      <c r="I53" s="2462"/>
      <c r="J53" s="2462"/>
      <c r="K53" s="2463"/>
      <c r="L53" s="845"/>
      <c r="M53" s="597"/>
      <c r="N53" s="597"/>
      <c r="O53" s="597"/>
      <c r="P53" s="846"/>
      <c r="Q53" s="846"/>
      <c r="R53" s="846"/>
      <c r="S53" s="846"/>
      <c r="T53" s="846"/>
      <c r="U53" s="846"/>
      <c r="V53" s="846"/>
      <c r="W53" s="846"/>
      <c r="X53" s="846"/>
      <c r="Y53" s="846"/>
      <c r="Z53" s="847"/>
    </row>
    <row r="54" spans="1:26" s="257" customFormat="1" ht="24" customHeight="1">
      <c r="A54" s="845"/>
      <c r="B54" s="2458" t="s">
        <v>6900</v>
      </c>
      <c r="C54" s="2459"/>
      <c r="D54" s="2459"/>
      <c r="E54" s="2460"/>
      <c r="F54" s="2461" t="s">
        <v>6901</v>
      </c>
      <c r="G54" s="2462"/>
      <c r="H54" s="2462"/>
      <c r="I54" s="2462"/>
      <c r="J54" s="2462"/>
      <c r="K54" s="2463"/>
      <c r="L54" s="845"/>
      <c r="M54" s="597"/>
      <c r="N54" s="597"/>
      <c r="O54" s="597"/>
      <c r="P54" s="846"/>
      <c r="Q54" s="846"/>
      <c r="R54" s="846"/>
      <c r="S54" s="846"/>
      <c r="T54" s="846"/>
      <c r="U54" s="846"/>
      <c r="V54" s="846"/>
      <c r="W54" s="846"/>
      <c r="X54" s="846"/>
      <c r="Y54" s="846"/>
      <c r="Z54" s="847"/>
    </row>
    <row r="55" spans="1:26" s="34" customFormat="1" ht="24.95" customHeight="1">
      <c r="A55" s="848" t="s">
        <v>943</v>
      </c>
      <c r="B55" s="849"/>
      <c r="C55" s="849"/>
      <c r="D55" s="850"/>
      <c r="E55" s="850"/>
      <c r="F55" s="851"/>
      <c r="G55" s="850"/>
      <c r="H55" s="850"/>
      <c r="I55" s="850"/>
      <c r="J55" s="850"/>
      <c r="K55" s="850"/>
      <c r="L55" s="850"/>
      <c r="M55" s="846"/>
      <c r="N55" s="846"/>
      <c r="O55" s="846"/>
      <c r="P55" s="846"/>
      <c r="Q55" s="846"/>
      <c r="R55" s="846"/>
      <c r="S55" s="846"/>
      <c r="T55" s="846"/>
      <c r="U55" s="846"/>
      <c r="V55" s="846"/>
      <c r="W55" s="846"/>
      <c r="X55" s="846"/>
      <c r="Y55" s="846"/>
      <c r="Z55" s="849"/>
    </row>
    <row r="56" spans="1:26" s="2" customFormat="1" ht="15" customHeight="1">
      <c r="A56" s="852" t="s">
        <v>942</v>
      </c>
      <c r="B56" s="853" t="s">
        <v>880</v>
      </c>
      <c r="C56" s="854"/>
      <c r="D56" s="854"/>
      <c r="E56" s="854"/>
      <c r="F56" s="855"/>
      <c r="G56" s="855"/>
      <c r="H56" s="855"/>
      <c r="I56" s="855"/>
      <c r="J56" s="855"/>
      <c r="K56" s="855"/>
      <c r="L56" s="856"/>
      <c r="M56" s="517"/>
      <c r="N56" s="517"/>
      <c r="O56" s="517"/>
      <c r="P56" s="856"/>
      <c r="Q56" s="856"/>
      <c r="R56" s="856"/>
      <c r="S56" s="856"/>
      <c r="T56" s="856"/>
      <c r="U56" s="856"/>
      <c r="V56" s="856"/>
      <c r="W56" s="856"/>
      <c r="X56" s="856"/>
      <c r="Y56" s="856"/>
      <c r="Z56" s="517"/>
    </row>
    <row r="57" spans="1:26" ht="15" customHeight="1">
      <c r="A57" s="517"/>
      <c r="B57" s="1492" t="s">
        <v>941</v>
      </c>
      <c r="C57" s="1609"/>
      <c r="D57" s="1609"/>
      <c r="E57" s="1493"/>
      <c r="F57" s="1492" t="s">
        <v>940</v>
      </c>
      <c r="G57" s="1609"/>
      <c r="H57" s="1609"/>
      <c r="I57" s="1609"/>
      <c r="J57" s="1609"/>
      <c r="K57" s="1648" t="s">
        <v>4657</v>
      </c>
      <c r="L57" s="1648"/>
      <c r="M57" s="1648"/>
      <c r="N57" s="1648"/>
      <c r="O57" s="1648"/>
      <c r="P57" s="1648"/>
      <c r="Q57" s="517"/>
      <c r="R57" s="517"/>
      <c r="S57" s="662"/>
      <c r="T57" s="662"/>
      <c r="U57" s="662"/>
      <c r="V57" s="662"/>
      <c r="W57" s="662"/>
      <c r="X57" s="662"/>
      <c r="Y57" s="662"/>
      <c r="Z57" s="662"/>
    </row>
    <row r="58" spans="1:26" ht="15" customHeight="1">
      <c r="A58" s="517"/>
      <c r="B58" s="2464"/>
      <c r="C58" s="2005"/>
      <c r="D58" s="2005"/>
      <c r="E58" s="2465"/>
      <c r="F58" s="2464"/>
      <c r="G58" s="2005"/>
      <c r="H58" s="2005"/>
      <c r="I58" s="2005"/>
      <c r="J58" s="2005"/>
      <c r="K58" s="2468"/>
      <c r="L58" s="2468"/>
      <c r="M58" s="2468"/>
      <c r="N58" s="2468"/>
      <c r="O58" s="2468"/>
      <c r="P58" s="2468"/>
      <c r="Q58" s="662"/>
      <c r="R58" s="662"/>
      <c r="S58" s="662"/>
      <c r="T58" s="662"/>
      <c r="U58" s="662"/>
      <c r="V58" s="662"/>
      <c r="W58" s="662"/>
      <c r="X58" s="662"/>
      <c r="Y58" s="662"/>
      <c r="Z58" s="662"/>
    </row>
    <row r="59" spans="1:26" s="256" customFormat="1" ht="24.95" customHeight="1">
      <c r="A59" s="2466" t="s">
        <v>939</v>
      </c>
      <c r="B59" s="2466"/>
      <c r="C59" s="2466"/>
      <c r="D59" s="2466"/>
      <c r="E59" s="2466"/>
      <c r="F59" s="2466"/>
      <c r="G59" s="2466"/>
      <c r="H59" s="2466"/>
      <c r="I59" s="2466"/>
      <c r="J59" s="2466"/>
      <c r="K59" s="2466"/>
      <c r="L59" s="2466"/>
      <c r="M59" s="2466"/>
      <c r="N59" s="2466"/>
      <c r="O59" s="2466"/>
      <c r="P59" s="2466"/>
      <c r="Q59" s="2466"/>
      <c r="R59" s="2466"/>
      <c r="S59" s="2466"/>
      <c r="T59" s="2466"/>
      <c r="U59" s="2466"/>
      <c r="V59" s="2466"/>
      <c r="W59" s="2466"/>
      <c r="X59" s="2466"/>
      <c r="Y59" s="2466"/>
      <c r="Z59" s="2466"/>
    </row>
    <row r="60" spans="1:26" s="9" customFormat="1" ht="16.5" customHeight="1">
      <c r="A60" s="664"/>
      <c r="B60" s="664" t="s">
        <v>938</v>
      </c>
      <c r="C60" s="664"/>
      <c r="D60" s="664"/>
      <c r="E60" s="664"/>
      <c r="F60" s="664"/>
      <c r="G60" s="664"/>
      <c r="H60" s="664"/>
      <c r="I60" s="664"/>
      <c r="J60" s="664"/>
      <c r="K60" s="664"/>
      <c r="L60" s="664"/>
      <c r="M60" s="664"/>
      <c r="N60" s="664"/>
      <c r="O60" s="664"/>
      <c r="P60" s="664"/>
      <c r="Q60" s="664"/>
      <c r="R60" s="664"/>
      <c r="S60" s="664"/>
      <c r="T60" s="664"/>
      <c r="U60" s="664"/>
      <c r="V60" s="664"/>
      <c r="W60" s="664"/>
      <c r="X60" s="664"/>
      <c r="Y60" s="664"/>
      <c r="Z60" s="664"/>
    </row>
    <row r="61" spans="1:26" s="9" customFormat="1" ht="39.950000000000003" customHeight="1">
      <c r="B61" s="1367" t="s">
        <v>4899</v>
      </c>
      <c r="C61" s="1367"/>
      <c r="D61" s="1367"/>
      <c r="E61" s="1367"/>
      <c r="F61" s="1367"/>
      <c r="G61" s="1367"/>
      <c r="H61" s="1367"/>
      <c r="I61" s="1367"/>
      <c r="J61" s="1367"/>
      <c r="K61" s="1367"/>
      <c r="L61" s="1367"/>
      <c r="M61" s="1367"/>
      <c r="N61" s="1367"/>
      <c r="O61" s="1367"/>
      <c r="P61" s="1367"/>
      <c r="Q61" s="1367"/>
      <c r="R61" s="1367"/>
      <c r="S61" s="1367"/>
      <c r="T61" s="1367"/>
      <c r="U61" s="1367"/>
      <c r="V61" s="1367"/>
      <c r="W61" s="1367"/>
      <c r="X61" s="1367"/>
      <c r="Y61" s="1367"/>
      <c r="Z61" s="30"/>
    </row>
    <row r="62" spans="1:26" s="9" customFormat="1" ht="16.5" customHeight="1">
      <c r="B62" s="2467" t="s">
        <v>4744</v>
      </c>
      <c r="C62" s="2467"/>
      <c r="D62" s="2467"/>
      <c r="E62" s="2467"/>
      <c r="F62" s="2467"/>
      <c r="G62" s="2467"/>
      <c r="H62" s="2467"/>
      <c r="I62" s="2467"/>
      <c r="J62" s="2467"/>
      <c r="K62" s="2467"/>
      <c r="L62" s="2467"/>
      <c r="M62" s="2467"/>
      <c r="N62" s="2467"/>
      <c r="O62" s="2467"/>
      <c r="P62" s="2467"/>
      <c r="Q62" s="2467"/>
      <c r="R62" s="2467"/>
      <c r="S62" s="2467"/>
      <c r="T62" s="2467"/>
      <c r="U62" s="2467"/>
      <c r="V62" s="2467"/>
      <c r="W62" s="2467"/>
      <c r="X62" s="2467"/>
      <c r="Y62" s="2467"/>
      <c r="Z62" s="2467"/>
    </row>
    <row r="63" spans="1:26" s="256" customFormat="1" ht="20.100000000000001" customHeight="1">
      <c r="A63" s="243" t="s">
        <v>58</v>
      </c>
      <c r="B63" s="119"/>
      <c r="C63" s="119"/>
      <c r="D63" s="119"/>
      <c r="E63" s="119"/>
      <c r="F63" s="119"/>
      <c r="G63" s="119"/>
      <c r="H63" s="119"/>
      <c r="I63" s="119"/>
      <c r="J63" s="119"/>
      <c r="K63" s="119"/>
      <c r="L63" s="119"/>
      <c r="M63" s="119"/>
      <c r="N63" s="119"/>
      <c r="O63" s="119"/>
      <c r="P63" s="119"/>
      <c r="Q63" s="119"/>
      <c r="R63" s="119"/>
      <c r="S63" s="119"/>
      <c r="T63" s="119"/>
      <c r="U63" s="119"/>
      <c r="V63" s="119"/>
      <c r="W63" s="119"/>
    </row>
    <row r="64" spans="1:26" s="9" customFormat="1" ht="16.5" customHeight="1">
      <c r="B64" s="9" t="s">
        <v>937</v>
      </c>
    </row>
    <row r="65" spans="2:23" s="2" customFormat="1" ht="30" customHeight="1">
      <c r="B65" s="1359" t="s">
        <v>936</v>
      </c>
      <c r="C65" s="1411"/>
      <c r="D65" s="1411"/>
      <c r="E65" s="1360"/>
      <c r="F65" s="1359" t="s">
        <v>99</v>
      </c>
      <c r="G65" s="1411"/>
      <c r="H65" s="1411"/>
      <c r="I65" s="1411"/>
      <c r="J65" s="1411"/>
      <c r="K65" s="1411"/>
      <c r="L65" s="1411"/>
      <c r="M65" s="1360"/>
      <c r="N65" s="117" t="s">
        <v>888</v>
      </c>
      <c r="O65" s="117" t="s">
        <v>893</v>
      </c>
      <c r="P65" s="1416" t="s">
        <v>172</v>
      </c>
      <c r="Q65" s="1881"/>
      <c r="R65" s="1881"/>
      <c r="S65" s="1881"/>
      <c r="T65" s="1881"/>
      <c r="U65" s="1881"/>
      <c r="V65" s="1881"/>
      <c r="W65" s="1417"/>
    </row>
    <row r="66" spans="2:23" s="2" customFormat="1" ht="23.45" customHeight="1">
      <c r="B66" s="1641" t="s">
        <v>935</v>
      </c>
      <c r="C66" s="2425" t="s">
        <v>101</v>
      </c>
      <c r="D66" s="2426"/>
      <c r="E66" s="2427"/>
      <c r="F66" s="2430" t="s">
        <v>102</v>
      </c>
      <c r="G66" s="2431"/>
      <c r="H66" s="2431"/>
      <c r="I66" s="2431"/>
      <c r="J66" s="2431"/>
      <c r="K66" s="2431"/>
      <c r="L66" s="2431"/>
      <c r="M66" s="2432"/>
      <c r="N66" s="448" t="str">
        <f>IF('別紙1 活動計画書'!M72="○","○","－")</f>
        <v>－</v>
      </c>
      <c r="O66" s="449" t="str">
        <f>IF(N66="－","－",IF(【選択肢】!V6&gt;0,"○","×"))</f>
        <v>－</v>
      </c>
      <c r="P66" s="2280"/>
      <c r="Q66" s="2281"/>
      <c r="R66" s="2281"/>
      <c r="S66" s="2281"/>
      <c r="T66" s="2281"/>
      <c r="U66" s="2281"/>
      <c r="V66" s="2281"/>
      <c r="W66" s="2282"/>
    </row>
    <row r="67" spans="2:23" s="2" customFormat="1" ht="23.45" customHeight="1">
      <c r="B67" s="1641"/>
      <c r="C67" s="2428"/>
      <c r="D67" s="1418"/>
      <c r="E67" s="2429"/>
      <c r="F67" s="2413" t="s">
        <v>103</v>
      </c>
      <c r="G67" s="2414"/>
      <c r="H67" s="2414"/>
      <c r="I67" s="2414"/>
      <c r="J67" s="2414"/>
      <c r="K67" s="2414"/>
      <c r="L67" s="2414"/>
      <c r="M67" s="2415"/>
      <c r="N67" s="448" t="str">
        <f>IF('別紙1 活動計画書'!M73="○","○","－")</f>
        <v>－</v>
      </c>
      <c r="O67" s="473" t="str">
        <f>IF(N67="－","－",IF(【選択肢】!V7&gt;0,"○","×"))</f>
        <v>－</v>
      </c>
      <c r="P67" s="2280"/>
      <c r="Q67" s="2281"/>
      <c r="R67" s="2281"/>
      <c r="S67" s="2281"/>
      <c r="T67" s="2281"/>
      <c r="U67" s="2281"/>
      <c r="V67" s="2281"/>
      <c r="W67" s="2282"/>
    </row>
    <row r="68" spans="2:23" s="2" customFormat="1" ht="23.45" customHeight="1">
      <c r="B68" s="1641"/>
      <c r="C68" s="2425" t="s">
        <v>104</v>
      </c>
      <c r="D68" s="2426"/>
      <c r="E68" s="2427"/>
      <c r="F68" s="2437" t="s">
        <v>4646</v>
      </c>
      <c r="G68" s="2438"/>
      <c r="H68" s="2438"/>
      <c r="I68" s="2438"/>
      <c r="J68" s="2438"/>
      <c r="K68" s="2438"/>
      <c r="L68" s="2438"/>
      <c r="M68" s="2439"/>
      <c r="N68" s="1131"/>
      <c r="O68" s="1132"/>
      <c r="P68" s="2443" t="s">
        <v>4984</v>
      </c>
      <c r="Q68" s="2444"/>
      <c r="R68" s="2444"/>
      <c r="S68" s="2444"/>
      <c r="T68" s="2444"/>
      <c r="U68" s="2444"/>
      <c r="V68" s="2444"/>
      <c r="W68" s="2445"/>
    </row>
    <row r="69" spans="2:23" s="2" customFormat="1" ht="23.45" customHeight="1">
      <c r="B69" s="1641"/>
      <c r="C69" s="2449"/>
      <c r="D69" s="2450"/>
      <c r="E69" s="2451"/>
      <c r="F69" s="2440" t="s">
        <v>4647</v>
      </c>
      <c r="G69" s="2441"/>
      <c r="H69" s="2441"/>
      <c r="I69" s="2441"/>
      <c r="J69" s="2441"/>
      <c r="K69" s="2441"/>
      <c r="L69" s="2441"/>
      <c r="M69" s="2442"/>
      <c r="N69" s="1133"/>
      <c r="O69" s="1134"/>
      <c r="P69" s="2446" t="s">
        <v>4984</v>
      </c>
      <c r="Q69" s="2447"/>
      <c r="R69" s="2447"/>
      <c r="S69" s="2447"/>
      <c r="T69" s="2447"/>
      <c r="U69" s="2447"/>
      <c r="V69" s="2447"/>
      <c r="W69" s="2448"/>
    </row>
    <row r="70" spans="2:23" s="2" customFormat="1" ht="23.45" customHeight="1">
      <c r="B70" s="1641"/>
      <c r="C70" s="2341" t="s">
        <v>105</v>
      </c>
      <c r="D70" s="2416" t="s">
        <v>106</v>
      </c>
      <c r="E70" s="2417"/>
      <c r="F70" s="2414" t="s">
        <v>934</v>
      </c>
      <c r="G70" s="2414"/>
      <c r="H70" s="2414"/>
      <c r="I70" s="2414"/>
      <c r="J70" s="2414"/>
      <c r="K70" s="2414"/>
      <c r="L70" s="2414"/>
      <c r="M70" s="2418"/>
      <c r="N70" s="2421" t="str">
        <f>IF('別紙1 活動計画書'!M75="○","○","－")</f>
        <v>－</v>
      </c>
      <c r="O70" s="2421" t="str">
        <f>IF(N70="－","－",IF(【選択肢】!V9&gt;0,"○","×"))</f>
        <v>－</v>
      </c>
      <c r="P70" s="2434"/>
      <c r="Q70" s="2435"/>
      <c r="R70" s="2435"/>
      <c r="S70" s="2435"/>
      <c r="T70" s="2435"/>
      <c r="U70" s="2435"/>
      <c r="V70" s="2435"/>
      <c r="W70" s="2436"/>
    </row>
    <row r="71" spans="2:23" s="2" customFormat="1" ht="23.45" customHeight="1">
      <c r="B71" s="1641"/>
      <c r="C71" s="2341"/>
      <c r="D71" s="2416"/>
      <c r="E71" s="2417"/>
      <c r="F71" s="2419"/>
      <c r="G71" s="2419"/>
      <c r="H71" s="2419"/>
      <c r="I71" s="2419"/>
      <c r="J71" s="2419"/>
      <c r="K71" s="2419"/>
      <c r="L71" s="2419"/>
      <c r="M71" s="2420"/>
      <c r="N71" s="2422"/>
      <c r="O71" s="2422"/>
      <c r="P71" s="2423" t="s">
        <v>933</v>
      </c>
      <c r="Q71" s="2424"/>
      <c r="R71" s="2424"/>
      <c r="S71" s="2424"/>
      <c r="T71" s="843"/>
      <c r="U71" s="843"/>
      <c r="V71" s="2533">
        <v>0</v>
      </c>
      <c r="W71" s="2534"/>
    </row>
    <row r="72" spans="2:23" s="2" customFormat="1" ht="23.45" customHeight="1">
      <c r="B72" s="1641"/>
      <c r="C72" s="2341"/>
      <c r="D72" s="2416"/>
      <c r="E72" s="2417"/>
      <c r="F72" s="2317" t="s">
        <v>932</v>
      </c>
      <c r="G72" s="2317"/>
      <c r="H72" s="2317"/>
      <c r="I72" s="2317"/>
      <c r="J72" s="2317"/>
      <c r="K72" s="2317"/>
      <c r="L72" s="2317"/>
      <c r="M72" s="2433"/>
      <c r="N72" s="449" t="str">
        <f>IF('別紙1 活動計画書'!M76="○","○","－")</f>
        <v>－</v>
      </c>
      <c r="O72" s="449" t="str">
        <f>IF(N72="－","－",IF(【選択肢】!V10&gt;0,"○","×"))</f>
        <v>－</v>
      </c>
      <c r="P72" s="2280"/>
      <c r="Q72" s="2281"/>
      <c r="R72" s="2281"/>
      <c r="S72" s="2281"/>
      <c r="T72" s="2281"/>
      <c r="U72" s="2281"/>
      <c r="V72" s="2281"/>
      <c r="W72" s="2282"/>
    </row>
    <row r="73" spans="2:23" s="2" customFormat="1" ht="23.45" customHeight="1">
      <c r="B73" s="1641"/>
      <c r="C73" s="2341"/>
      <c r="D73" s="2416"/>
      <c r="E73" s="2417"/>
      <c r="F73" s="2317" t="s">
        <v>109</v>
      </c>
      <c r="G73" s="2317"/>
      <c r="H73" s="2317"/>
      <c r="I73" s="2317"/>
      <c r="J73" s="2317"/>
      <c r="K73" s="2317"/>
      <c r="L73" s="2317"/>
      <c r="M73" s="2318"/>
      <c r="N73" s="1109"/>
      <c r="O73" s="449" t="str">
        <f>IF(N73="－","－",IF(【選択肢】!V11&gt;0,"○","×"))</f>
        <v>×</v>
      </c>
      <c r="P73" s="2280"/>
      <c r="Q73" s="2281"/>
      <c r="R73" s="2281"/>
      <c r="S73" s="2281"/>
      <c r="T73" s="2281"/>
      <c r="U73" s="2281"/>
      <c r="V73" s="2281"/>
      <c r="W73" s="2282"/>
    </row>
    <row r="74" spans="2:23" s="2" customFormat="1" ht="23.45" customHeight="1">
      <c r="B74" s="1641"/>
      <c r="C74" s="2341"/>
      <c r="D74" s="2416" t="s">
        <v>43</v>
      </c>
      <c r="E74" s="2417"/>
      <c r="F74" s="2317" t="s">
        <v>931</v>
      </c>
      <c r="G74" s="2317"/>
      <c r="H74" s="2317"/>
      <c r="I74" s="2317"/>
      <c r="J74" s="2317"/>
      <c r="K74" s="2317"/>
      <c r="L74" s="2317"/>
      <c r="M74" s="2318"/>
      <c r="N74" s="449" t="str">
        <f>IF('別紙1 活動計画書'!M78="○","○","－")</f>
        <v>－</v>
      </c>
      <c r="O74" s="449" t="str">
        <f>IF(N74="－","－",IF(【選択肢】!V12&gt;0,"○","×"))</f>
        <v>－</v>
      </c>
      <c r="P74" s="2280"/>
      <c r="Q74" s="2281"/>
      <c r="R74" s="2281"/>
      <c r="S74" s="2281"/>
      <c r="T74" s="2281"/>
      <c r="U74" s="2281"/>
      <c r="V74" s="2281"/>
      <c r="W74" s="2282"/>
    </row>
    <row r="75" spans="2:23" s="2" customFormat="1" ht="23.45" customHeight="1">
      <c r="B75" s="1641"/>
      <c r="C75" s="2341"/>
      <c r="D75" s="2416"/>
      <c r="E75" s="2417"/>
      <c r="F75" s="2317" t="s">
        <v>930</v>
      </c>
      <c r="G75" s="2317"/>
      <c r="H75" s="2317"/>
      <c r="I75" s="2317"/>
      <c r="J75" s="2317"/>
      <c r="K75" s="2317"/>
      <c r="L75" s="2317"/>
      <c r="M75" s="2318"/>
      <c r="N75" s="449" t="str">
        <f>IF('別紙1 活動計画書'!M79="○","○","－")</f>
        <v>－</v>
      </c>
      <c r="O75" s="449" t="str">
        <f>IF(N75="－","－",IF(【選択肢】!V13&gt;0,"○","×"))</f>
        <v>－</v>
      </c>
      <c r="P75" s="2280"/>
      <c r="Q75" s="2281"/>
      <c r="R75" s="2281"/>
      <c r="S75" s="2281"/>
      <c r="T75" s="2281"/>
      <c r="U75" s="2281"/>
      <c r="V75" s="2281"/>
      <c r="W75" s="2282"/>
    </row>
    <row r="76" spans="2:23" s="2" customFormat="1" ht="23.45" customHeight="1">
      <c r="B76" s="1641"/>
      <c r="C76" s="2341"/>
      <c r="D76" s="2416"/>
      <c r="E76" s="2417"/>
      <c r="F76" s="2317" t="s">
        <v>112</v>
      </c>
      <c r="G76" s="2317"/>
      <c r="H76" s="2317"/>
      <c r="I76" s="2317"/>
      <c r="J76" s="2317"/>
      <c r="K76" s="2317"/>
      <c r="L76" s="2317"/>
      <c r="M76" s="2318"/>
      <c r="N76" s="1109"/>
      <c r="O76" s="449" t="str">
        <f>IF(N76="－","－",IF(【選択肢】!V14&gt;0,"○","×"))</f>
        <v>×</v>
      </c>
      <c r="P76" s="2280"/>
      <c r="Q76" s="2281"/>
      <c r="R76" s="2281"/>
      <c r="S76" s="2281"/>
      <c r="T76" s="2281"/>
      <c r="U76" s="2281"/>
      <c r="V76" s="2281"/>
      <c r="W76" s="2282"/>
    </row>
    <row r="77" spans="2:23" s="2" customFormat="1" ht="23.45" customHeight="1">
      <c r="B77" s="1641"/>
      <c r="C77" s="2341"/>
      <c r="D77" s="2416" t="s">
        <v>44</v>
      </c>
      <c r="E77" s="2417"/>
      <c r="F77" s="2317" t="s">
        <v>113</v>
      </c>
      <c r="G77" s="2317"/>
      <c r="H77" s="2317"/>
      <c r="I77" s="2317"/>
      <c r="J77" s="2317"/>
      <c r="K77" s="2317"/>
      <c r="L77" s="2317"/>
      <c r="M77" s="2318"/>
      <c r="N77" s="449" t="str">
        <f>IF('別紙1 活動計画書'!M81="○","○","－")</f>
        <v>－</v>
      </c>
      <c r="O77" s="449" t="str">
        <f>IF(N77="－","－",IF(【選択肢】!V15&gt;0,"○","×"))</f>
        <v>－</v>
      </c>
      <c r="P77" s="2280"/>
      <c r="Q77" s="2281"/>
      <c r="R77" s="2281"/>
      <c r="S77" s="2281"/>
      <c r="T77" s="2281"/>
      <c r="U77" s="2281"/>
      <c r="V77" s="2281"/>
      <c r="W77" s="2282"/>
    </row>
    <row r="78" spans="2:23" s="2" customFormat="1" ht="23.45" customHeight="1">
      <c r="B78" s="1641"/>
      <c r="C78" s="2341"/>
      <c r="D78" s="2416"/>
      <c r="E78" s="2417"/>
      <c r="F78" s="2317" t="s">
        <v>929</v>
      </c>
      <c r="G78" s="2317"/>
      <c r="H78" s="2317"/>
      <c r="I78" s="2317"/>
      <c r="J78" s="2317"/>
      <c r="K78" s="2317"/>
      <c r="L78" s="2317"/>
      <c r="M78" s="2318"/>
      <c r="N78" s="1109"/>
      <c r="O78" s="449" t="str">
        <f>IF(N78="－","－",IF(【選択肢】!V16&gt;0,"○","×"))</f>
        <v>×</v>
      </c>
      <c r="P78" s="2280"/>
      <c r="Q78" s="2281"/>
      <c r="R78" s="2281"/>
      <c r="S78" s="2281"/>
      <c r="T78" s="2281"/>
      <c r="U78" s="2281"/>
      <c r="V78" s="2281"/>
      <c r="W78" s="2282"/>
    </row>
    <row r="79" spans="2:23" s="2" customFormat="1" ht="23.45" customHeight="1">
      <c r="B79" s="1641"/>
      <c r="C79" s="2341"/>
      <c r="D79" s="2416"/>
      <c r="E79" s="2417"/>
      <c r="F79" s="2317" t="s">
        <v>115</v>
      </c>
      <c r="G79" s="2317"/>
      <c r="H79" s="2317"/>
      <c r="I79" s="2317"/>
      <c r="J79" s="2317"/>
      <c r="K79" s="2317"/>
      <c r="L79" s="2317"/>
      <c r="M79" s="2318"/>
      <c r="N79" s="1109"/>
      <c r="O79" s="449" t="str">
        <f>IF(N79="－","－",IF(【選択肢】!V17&gt;0,"○","×"))</f>
        <v>×</v>
      </c>
      <c r="P79" s="2280"/>
      <c r="Q79" s="2281"/>
      <c r="R79" s="2281"/>
      <c r="S79" s="2281"/>
      <c r="T79" s="2281"/>
      <c r="U79" s="2281"/>
      <c r="V79" s="2281"/>
      <c r="W79" s="2282"/>
    </row>
    <row r="80" spans="2:23" s="2" customFormat="1" ht="23.45" customHeight="1">
      <c r="B80" s="1641"/>
      <c r="C80" s="2341"/>
      <c r="D80" s="2416" t="s">
        <v>45</v>
      </c>
      <c r="E80" s="2417"/>
      <c r="F80" s="2317" t="s">
        <v>928</v>
      </c>
      <c r="G80" s="2317"/>
      <c r="H80" s="2317"/>
      <c r="I80" s="2317"/>
      <c r="J80" s="2317"/>
      <c r="K80" s="2317"/>
      <c r="L80" s="2317"/>
      <c r="M80" s="2318"/>
      <c r="N80" s="449" t="str">
        <f>IF('別紙1 活動計画書'!M84="○","○","－")</f>
        <v>－</v>
      </c>
      <c r="O80" s="449" t="str">
        <f>IF(N80="－","－",IF(【選択肢】!V18&gt;0,"○","×"))</f>
        <v>－</v>
      </c>
      <c r="P80" s="2280"/>
      <c r="Q80" s="2281"/>
      <c r="R80" s="2281"/>
      <c r="S80" s="2281"/>
      <c r="T80" s="2281"/>
      <c r="U80" s="2281"/>
      <c r="V80" s="2281"/>
      <c r="W80" s="2282"/>
    </row>
    <row r="81" spans="1:25" s="2" customFormat="1" ht="23.45" customHeight="1">
      <c r="B81" s="1641"/>
      <c r="C81" s="2341"/>
      <c r="D81" s="2416"/>
      <c r="E81" s="2417"/>
      <c r="F81" s="2317" t="s">
        <v>927</v>
      </c>
      <c r="G81" s="2317"/>
      <c r="H81" s="2317"/>
      <c r="I81" s="2317"/>
      <c r="J81" s="2317"/>
      <c r="K81" s="2317"/>
      <c r="L81" s="2317"/>
      <c r="M81" s="2318"/>
      <c r="N81" s="1109"/>
      <c r="O81" s="449" t="str">
        <f>IF(N81="－","－",IF(【選択肢】!V19&gt;0,"○","×"))</f>
        <v>×</v>
      </c>
      <c r="P81" s="2280"/>
      <c r="Q81" s="2281"/>
      <c r="R81" s="2281"/>
      <c r="S81" s="2281"/>
      <c r="T81" s="2281"/>
      <c r="U81" s="2281"/>
      <c r="V81" s="2281"/>
      <c r="W81" s="2282"/>
    </row>
    <row r="82" spans="1:25" s="2" customFormat="1" ht="23.45" customHeight="1">
      <c r="B82" s="1641"/>
      <c r="C82" s="2341"/>
      <c r="D82" s="2416"/>
      <c r="E82" s="2417"/>
      <c r="F82" s="2317" t="s">
        <v>926</v>
      </c>
      <c r="G82" s="2317"/>
      <c r="H82" s="2317"/>
      <c r="I82" s="2317"/>
      <c r="J82" s="2317"/>
      <c r="K82" s="2317"/>
      <c r="L82" s="2317"/>
      <c r="M82" s="2318"/>
      <c r="N82" s="1109"/>
      <c r="O82" s="449" t="str">
        <f>IF(N82="－","－",IF(【選択肢】!V20&gt;0,"○","×"))</f>
        <v>×</v>
      </c>
      <c r="P82" s="2280"/>
      <c r="Q82" s="2281"/>
      <c r="R82" s="2281"/>
      <c r="S82" s="2281"/>
      <c r="T82" s="2281"/>
      <c r="U82" s="2281"/>
      <c r="V82" s="2281"/>
      <c r="W82" s="2282"/>
    </row>
    <row r="83" spans="1:25" s="2" customFormat="1" ht="23.45" customHeight="1">
      <c r="B83" s="1641"/>
      <c r="C83" s="2341"/>
      <c r="D83" s="1803" t="s">
        <v>119</v>
      </c>
      <c r="E83" s="1805"/>
      <c r="F83" s="2452" t="s">
        <v>925</v>
      </c>
      <c r="G83" s="2453"/>
      <c r="H83" s="2453"/>
      <c r="I83" s="2453"/>
      <c r="J83" s="2453"/>
      <c r="K83" s="2453"/>
      <c r="L83" s="2453"/>
      <c r="M83" s="2454"/>
      <c r="N83" s="1109"/>
      <c r="O83" s="449" t="str">
        <f>IF(N83="－","－",IF(【選択肢】!V21&gt;0,"○","×"))</f>
        <v>×</v>
      </c>
      <c r="P83" s="2280"/>
      <c r="Q83" s="2281"/>
      <c r="R83" s="2281"/>
      <c r="S83" s="2281"/>
      <c r="T83" s="2281"/>
      <c r="U83" s="2281"/>
      <c r="V83" s="2281"/>
      <c r="W83" s="2282"/>
    </row>
    <row r="84" spans="1:25" s="2" customFormat="1" ht="16.5" customHeight="1">
      <c r="B84" s="255"/>
      <c r="C84" s="255"/>
      <c r="D84" s="255"/>
      <c r="E84" s="255"/>
      <c r="F84" s="254"/>
      <c r="G84" s="254"/>
      <c r="H84" s="254"/>
      <c r="I84" s="254"/>
      <c r="J84" s="254"/>
      <c r="K84" s="254"/>
      <c r="L84" s="254"/>
      <c r="M84" s="254"/>
      <c r="N84" s="245"/>
      <c r="O84" s="245"/>
      <c r="P84" s="253"/>
      <c r="Q84" s="253"/>
      <c r="R84" s="253"/>
      <c r="S84" s="253"/>
      <c r="T84" s="253"/>
      <c r="U84" s="253"/>
      <c r="V84" s="253"/>
      <c r="W84" s="253"/>
    </row>
    <row r="85" spans="1:25" s="2" customFormat="1" ht="9.9499999999999993" customHeight="1">
      <c r="B85" s="1412" t="s">
        <v>433</v>
      </c>
      <c r="C85" s="1412"/>
      <c r="D85" s="1412" t="s">
        <v>99</v>
      </c>
      <c r="E85" s="1412"/>
      <c r="F85" s="1412"/>
      <c r="G85" s="1412"/>
      <c r="H85" s="1412"/>
      <c r="I85" s="1412"/>
      <c r="J85" s="1412"/>
      <c r="K85" s="1412"/>
      <c r="L85" s="1412"/>
      <c r="M85" s="1412"/>
      <c r="N85" s="1412" t="s">
        <v>888</v>
      </c>
      <c r="O85" s="1412" t="s">
        <v>893</v>
      </c>
      <c r="P85" s="1397" t="s">
        <v>172</v>
      </c>
      <c r="Q85" s="1623"/>
      <c r="R85" s="1623"/>
      <c r="S85" s="1623"/>
      <c r="T85" s="1623"/>
      <c r="U85" s="1623"/>
      <c r="V85" s="1623"/>
      <c r="W85" s="1398"/>
    </row>
    <row r="86" spans="1:25" s="2" customFormat="1" ht="9.9499999999999993" customHeight="1">
      <c r="B86" s="1414"/>
      <c r="C86" s="1414"/>
      <c r="D86" s="1414"/>
      <c r="E86" s="1414"/>
      <c r="F86" s="1414"/>
      <c r="G86" s="1414"/>
      <c r="H86" s="1414"/>
      <c r="I86" s="1414"/>
      <c r="J86" s="1414"/>
      <c r="K86" s="1414"/>
      <c r="L86" s="1414"/>
      <c r="M86" s="1414"/>
      <c r="N86" s="1414"/>
      <c r="O86" s="1414"/>
      <c r="P86" s="1399"/>
      <c r="Q86" s="1624"/>
      <c r="R86" s="1624"/>
      <c r="S86" s="1624"/>
      <c r="T86" s="1624"/>
      <c r="U86" s="1624"/>
      <c r="V86" s="1624"/>
      <c r="W86" s="1400"/>
    </row>
    <row r="87" spans="1:25" s="38" customFormat="1" ht="23.45" customHeight="1">
      <c r="B87" s="2307" t="s">
        <v>121</v>
      </c>
      <c r="C87" s="2308"/>
      <c r="D87" s="2311" t="s">
        <v>924</v>
      </c>
      <c r="E87" s="2312"/>
      <c r="F87" s="2312"/>
      <c r="G87" s="2312"/>
      <c r="H87" s="2312"/>
      <c r="I87" s="2312"/>
      <c r="J87" s="2312"/>
      <c r="K87" s="2312"/>
      <c r="L87" s="2312"/>
      <c r="M87" s="2313"/>
      <c r="N87" s="450" t="str">
        <f>IF('別紙1 活動計画書'!B104="○","○","－")</f>
        <v>－</v>
      </c>
      <c r="O87" s="451" t="str">
        <f>IF(N87="－","－",IF(【選択肢】!V22&gt;0,"○","×"))</f>
        <v>－</v>
      </c>
      <c r="P87" s="2319"/>
      <c r="Q87" s="2320"/>
      <c r="R87" s="2320"/>
      <c r="S87" s="2320"/>
      <c r="T87" s="2320"/>
      <c r="U87" s="2320"/>
      <c r="V87" s="2320"/>
      <c r="W87" s="2321"/>
      <c r="Y87" s="37"/>
    </row>
    <row r="88" spans="1:25" s="38" customFormat="1" ht="23.45" customHeight="1">
      <c r="B88" s="2307"/>
      <c r="C88" s="2308"/>
      <c r="D88" s="2332" t="s">
        <v>923</v>
      </c>
      <c r="E88" s="2333"/>
      <c r="F88" s="2333"/>
      <c r="G88" s="2333"/>
      <c r="H88" s="2333"/>
      <c r="I88" s="2333"/>
      <c r="J88" s="2333"/>
      <c r="K88" s="2333"/>
      <c r="L88" s="2333"/>
      <c r="M88" s="2334"/>
      <c r="N88" s="452" t="str">
        <f>IF('別紙1 活動計画書'!B105="○","○","－")</f>
        <v>－</v>
      </c>
      <c r="O88" s="451" t="str">
        <f>IF(N88="－","－",IF(【選択肢】!V23&gt;0,"○","×"))</f>
        <v>－</v>
      </c>
      <c r="P88" s="2319"/>
      <c r="Q88" s="2320"/>
      <c r="R88" s="2320"/>
      <c r="S88" s="2320"/>
      <c r="T88" s="2320"/>
      <c r="U88" s="2320"/>
      <c r="V88" s="2320"/>
      <c r="W88" s="2321"/>
      <c r="Y88" s="37"/>
    </row>
    <row r="89" spans="1:25" s="38" customFormat="1" ht="23.45" customHeight="1">
      <c r="B89" s="2307"/>
      <c r="C89" s="2308"/>
      <c r="D89" s="2332" t="s">
        <v>922</v>
      </c>
      <c r="E89" s="2333"/>
      <c r="F89" s="2333"/>
      <c r="G89" s="2333"/>
      <c r="H89" s="2333"/>
      <c r="I89" s="2333"/>
      <c r="J89" s="2333"/>
      <c r="K89" s="2333"/>
      <c r="L89" s="2333"/>
      <c r="M89" s="2334"/>
      <c r="N89" s="452" t="str">
        <f>IF('別紙1 活動計画書'!B106="○","○","－")</f>
        <v>－</v>
      </c>
      <c r="O89" s="451" t="str">
        <f>IF(N89="－","－",IF(【選択肢】!V24&gt;0,"○","×"))</f>
        <v>－</v>
      </c>
      <c r="P89" s="2319"/>
      <c r="Q89" s="2320"/>
      <c r="R89" s="2320"/>
      <c r="S89" s="2320"/>
      <c r="T89" s="2320"/>
      <c r="U89" s="2320"/>
      <c r="V89" s="2320"/>
      <c r="W89" s="2321"/>
      <c r="Y89" s="37"/>
    </row>
    <row r="90" spans="1:25" s="38" customFormat="1" ht="23.45" customHeight="1">
      <c r="B90" s="2307"/>
      <c r="C90" s="2308"/>
      <c r="D90" s="2332" t="s">
        <v>921</v>
      </c>
      <c r="E90" s="2333"/>
      <c r="F90" s="2333"/>
      <c r="G90" s="2333"/>
      <c r="H90" s="2333"/>
      <c r="I90" s="2333"/>
      <c r="J90" s="2333"/>
      <c r="K90" s="2333"/>
      <c r="L90" s="2333"/>
      <c r="M90" s="2334"/>
      <c r="N90" s="452" t="str">
        <f>IF('別紙1 活動計画書'!B107="○","○","－")</f>
        <v>－</v>
      </c>
      <c r="O90" s="451" t="str">
        <f>IF(N90="－","－",IF(【選択肢】!V25&gt;0,"○","×"))</f>
        <v>－</v>
      </c>
      <c r="P90" s="2319"/>
      <c r="Q90" s="2320"/>
      <c r="R90" s="2320"/>
      <c r="S90" s="2320"/>
      <c r="T90" s="2320"/>
      <c r="U90" s="2320"/>
      <c r="V90" s="2320"/>
      <c r="W90" s="2321"/>
      <c r="Y90" s="37"/>
    </row>
    <row r="91" spans="1:25" s="2" customFormat="1" ht="23.45" customHeight="1">
      <c r="B91" s="2307"/>
      <c r="C91" s="2308"/>
      <c r="D91" s="2332" t="s">
        <v>920</v>
      </c>
      <c r="E91" s="2333"/>
      <c r="F91" s="2333"/>
      <c r="G91" s="2333"/>
      <c r="H91" s="2333"/>
      <c r="I91" s="2333"/>
      <c r="J91" s="2333"/>
      <c r="K91" s="2333"/>
      <c r="L91" s="2333"/>
      <c r="M91" s="2334"/>
      <c r="N91" s="452" t="str">
        <f>IF('別紙1 活動計画書'!M104="○","○","－")</f>
        <v>－</v>
      </c>
      <c r="O91" s="451" t="str">
        <f>IF(N91="－","－",IF(【選択肢】!V26&gt;0,"○","×"))</f>
        <v>－</v>
      </c>
      <c r="P91" s="2319"/>
      <c r="Q91" s="2320"/>
      <c r="R91" s="2320"/>
      <c r="S91" s="2320"/>
      <c r="T91" s="2320"/>
      <c r="U91" s="2320"/>
      <c r="V91" s="2320"/>
      <c r="W91" s="2321"/>
    </row>
    <row r="92" spans="1:25" ht="23.45" customHeight="1">
      <c r="A92" s="32"/>
      <c r="B92" s="2307"/>
      <c r="C92" s="2308"/>
      <c r="D92" s="2332" t="s">
        <v>919</v>
      </c>
      <c r="E92" s="2333"/>
      <c r="F92" s="2333"/>
      <c r="G92" s="2333"/>
      <c r="H92" s="2333"/>
      <c r="I92" s="2333"/>
      <c r="J92" s="2333"/>
      <c r="K92" s="2333"/>
      <c r="L92" s="2333"/>
      <c r="M92" s="2334"/>
      <c r="N92" s="452" t="str">
        <f>IF('別紙1 活動計画書'!M105="○","○","－")</f>
        <v>－</v>
      </c>
      <c r="O92" s="451" t="str">
        <f>IF(N92="－","－",IF(【選択肢】!V27&gt;0,"○","×"))</f>
        <v>－</v>
      </c>
      <c r="P92" s="2319"/>
      <c r="Q92" s="2320"/>
      <c r="R92" s="2320"/>
      <c r="S92" s="2320"/>
      <c r="T92" s="2320"/>
      <c r="U92" s="2320"/>
      <c r="V92" s="2320"/>
      <c r="W92" s="2321"/>
    </row>
    <row r="93" spans="1:25" ht="23.45" customHeight="1">
      <c r="B93" s="2309"/>
      <c r="C93" s="2310"/>
      <c r="D93" s="2296" t="s">
        <v>918</v>
      </c>
      <c r="E93" s="2297"/>
      <c r="F93" s="2298"/>
      <c r="G93" s="2299">
        <f>'別紙1 活動計画書'!Q106</f>
        <v>0</v>
      </c>
      <c r="H93" s="2300"/>
      <c r="I93" s="2300"/>
      <c r="J93" s="2300"/>
      <c r="K93" s="2300"/>
      <c r="L93" s="2300"/>
      <c r="M93" s="2301"/>
      <c r="N93" s="452" t="str">
        <f>IF('別紙1 活動計画書'!M106="○","○","－")</f>
        <v>－</v>
      </c>
      <c r="O93" s="451" t="str">
        <f>IF(N93="－","－",IF(【選択肢】!V28&gt;0,"○","×"))</f>
        <v>－</v>
      </c>
      <c r="P93" s="2319"/>
      <c r="Q93" s="2320"/>
      <c r="R93" s="2320"/>
      <c r="S93" s="2320"/>
      <c r="T93" s="2320"/>
      <c r="U93" s="2320"/>
      <c r="V93" s="2320"/>
      <c r="W93" s="2321"/>
    </row>
    <row r="94" spans="1:25" s="242" customFormat="1" ht="30" customHeight="1">
      <c r="A94" s="243" t="s">
        <v>396</v>
      </c>
      <c r="B94" s="7"/>
      <c r="C94" s="7"/>
      <c r="D94" s="7"/>
      <c r="E94" s="7"/>
      <c r="F94" s="7"/>
      <c r="G94" s="7"/>
      <c r="H94" s="7"/>
      <c r="I94" s="7"/>
      <c r="J94" s="7"/>
      <c r="K94" s="7"/>
      <c r="L94" s="7"/>
      <c r="M94" s="7"/>
      <c r="N94" s="7"/>
      <c r="O94" s="7"/>
      <c r="P94" s="7"/>
      <c r="Q94" s="7"/>
      <c r="R94" s="7"/>
      <c r="S94" s="7"/>
      <c r="T94" s="7"/>
      <c r="U94" s="7"/>
      <c r="V94" s="7"/>
      <c r="W94" s="7"/>
    </row>
    <row r="95" spans="1:25" s="9" customFormat="1" ht="16.5" customHeight="1">
      <c r="B95" s="9" t="s">
        <v>917</v>
      </c>
    </row>
    <row r="96" spans="1:25" s="2" customFormat="1" ht="36" customHeight="1">
      <c r="B96" s="1639" t="s">
        <v>433</v>
      </c>
      <c r="C96" s="1639"/>
      <c r="D96" s="1639"/>
      <c r="E96" s="1359" t="s">
        <v>99</v>
      </c>
      <c r="F96" s="1411"/>
      <c r="G96" s="1411"/>
      <c r="H96" s="1411"/>
      <c r="I96" s="1411"/>
      <c r="J96" s="1411"/>
      <c r="K96" s="1411"/>
      <c r="L96" s="1411"/>
      <c r="M96" s="1360"/>
      <c r="N96" s="117" t="s">
        <v>888</v>
      </c>
      <c r="O96" s="117" t="s">
        <v>893</v>
      </c>
      <c r="P96" s="1416" t="s">
        <v>172</v>
      </c>
      <c r="Q96" s="1881"/>
      <c r="R96" s="1881"/>
      <c r="S96" s="1881"/>
      <c r="T96" s="1881"/>
      <c r="U96" s="1881"/>
      <c r="V96" s="1881"/>
      <c r="W96" s="1417"/>
    </row>
    <row r="97" spans="2:23" s="2" customFormat="1" ht="23.45" customHeight="1">
      <c r="B97" s="2323" t="s">
        <v>148</v>
      </c>
      <c r="C97" s="2325" t="s">
        <v>149</v>
      </c>
      <c r="D97" s="2326"/>
      <c r="E97" s="2314" t="s">
        <v>916</v>
      </c>
      <c r="F97" s="2315"/>
      <c r="G97" s="2315"/>
      <c r="H97" s="2315"/>
      <c r="I97" s="2315"/>
      <c r="J97" s="2315"/>
      <c r="K97" s="2315"/>
      <c r="L97" s="2315"/>
      <c r="M97" s="2316"/>
      <c r="N97" s="451" t="str">
        <f>IF('別紙1 活動計画書'!O113="○","○","－")</f>
        <v>－</v>
      </c>
      <c r="O97" s="449" t="str">
        <f>IF(N97="－","－",IF(【選択肢】!V29&gt;0,"○","×"))</f>
        <v>－</v>
      </c>
      <c r="P97" s="2280"/>
      <c r="Q97" s="2281"/>
      <c r="R97" s="2281"/>
      <c r="S97" s="2281"/>
      <c r="T97" s="2281"/>
      <c r="U97" s="2281"/>
      <c r="V97" s="2281"/>
      <c r="W97" s="2282"/>
    </row>
    <row r="98" spans="2:23" s="2" customFormat="1" ht="23.45" customHeight="1">
      <c r="B98" s="2324"/>
      <c r="C98" s="2327"/>
      <c r="D98" s="2328"/>
      <c r="E98" s="2314" t="s">
        <v>915</v>
      </c>
      <c r="F98" s="2315"/>
      <c r="G98" s="2315"/>
      <c r="H98" s="2315"/>
      <c r="I98" s="2315"/>
      <c r="J98" s="2315"/>
      <c r="K98" s="2315"/>
      <c r="L98" s="2315"/>
      <c r="M98" s="2316"/>
      <c r="N98" s="451" t="str">
        <f>IF('別紙1 活動計画書'!O114="○","○","－")</f>
        <v>－</v>
      </c>
      <c r="O98" s="449" t="str">
        <f>IF(N98="－","－",IF(【選択肢】!V30&gt;0,"○","×"))</f>
        <v>－</v>
      </c>
      <c r="P98" s="2280"/>
      <c r="Q98" s="2281"/>
      <c r="R98" s="2281"/>
      <c r="S98" s="2281"/>
      <c r="T98" s="2281"/>
      <c r="U98" s="2281"/>
      <c r="V98" s="2281"/>
      <c r="W98" s="2282"/>
    </row>
    <row r="99" spans="2:23" s="2" customFormat="1" ht="23.45" customHeight="1">
      <c r="B99" s="2324"/>
      <c r="C99" s="2327"/>
      <c r="D99" s="2328"/>
      <c r="E99" s="2314" t="s">
        <v>914</v>
      </c>
      <c r="F99" s="2315"/>
      <c r="G99" s="2315"/>
      <c r="H99" s="2315"/>
      <c r="I99" s="2315"/>
      <c r="J99" s="2315"/>
      <c r="K99" s="2315"/>
      <c r="L99" s="2315"/>
      <c r="M99" s="2316"/>
      <c r="N99" s="451" t="str">
        <f>IF('別紙1 活動計画書'!O115="○","○","－")</f>
        <v>－</v>
      </c>
      <c r="O99" s="449" t="str">
        <f>IF(N99="－","－",IF(【選択肢】!V31&gt;0,"○","×"))</f>
        <v>－</v>
      </c>
      <c r="P99" s="2280"/>
      <c r="Q99" s="2281"/>
      <c r="R99" s="2281"/>
      <c r="S99" s="2281"/>
      <c r="T99" s="2281"/>
      <c r="U99" s="2281"/>
      <c r="V99" s="2281"/>
      <c r="W99" s="2282"/>
    </row>
    <row r="100" spans="2:23" s="2" customFormat="1" ht="23.45" customHeight="1">
      <c r="B100" s="2324"/>
      <c r="C100" s="2327"/>
      <c r="D100" s="2328"/>
      <c r="E100" s="2314" t="s">
        <v>913</v>
      </c>
      <c r="F100" s="2315"/>
      <c r="G100" s="2315"/>
      <c r="H100" s="2315"/>
      <c r="I100" s="2315"/>
      <c r="J100" s="2315"/>
      <c r="K100" s="2315"/>
      <c r="L100" s="2315"/>
      <c r="M100" s="2316"/>
      <c r="N100" s="451" t="str">
        <f>IF('別紙1 活動計画書'!O116="○","○","－")</f>
        <v>－</v>
      </c>
      <c r="O100" s="449" t="str">
        <f>IF(N100="－","－",IF(【選択肢】!V32&gt;0,"○","×"))</f>
        <v>－</v>
      </c>
      <c r="P100" s="2280"/>
      <c r="Q100" s="2281"/>
      <c r="R100" s="2281"/>
      <c r="S100" s="2281"/>
      <c r="T100" s="2281"/>
      <c r="U100" s="2281"/>
      <c r="V100" s="2281"/>
      <c r="W100" s="2282"/>
    </row>
    <row r="101" spans="2:23" s="2" customFormat="1" ht="23.45" customHeight="1">
      <c r="B101" s="2324"/>
      <c r="C101" s="2327"/>
      <c r="D101" s="2328"/>
      <c r="E101" s="2283" t="s">
        <v>154</v>
      </c>
      <c r="F101" s="2284"/>
      <c r="G101" s="2284"/>
      <c r="H101" s="2284"/>
      <c r="I101" s="2284"/>
      <c r="J101" s="2284"/>
      <c r="K101" s="2284"/>
      <c r="L101" s="2284"/>
      <c r="M101" s="2285"/>
      <c r="N101" s="451" t="str">
        <f>IF('別紙1 活動計画書'!O117="○","○","－")</f>
        <v>－</v>
      </c>
      <c r="O101" s="473" t="str">
        <f>IF(N101="－","－",IF(【選択肢】!V33&gt;0,"○","×"))</f>
        <v>－</v>
      </c>
      <c r="P101" s="2280"/>
      <c r="Q101" s="2281"/>
      <c r="R101" s="2281"/>
      <c r="S101" s="2281"/>
      <c r="T101" s="2281"/>
      <c r="U101" s="2281"/>
      <c r="V101" s="2281"/>
      <c r="W101" s="2282"/>
    </row>
    <row r="102" spans="2:23" s="2" customFormat="1" ht="23.45" customHeight="1">
      <c r="B102" s="2324"/>
      <c r="C102" s="2322" t="s">
        <v>104</v>
      </c>
      <c r="D102" s="2322"/>
      <c r="E102" s="2283" t="s">
        <v>912</v>
      </c>
      <c r="F102" s="2284"/>
      <c r="G102" s="2284"/>
      <c r="H102" s="2284"/>
      <c r="I102" s="2284"/>
      <c r="J102" s="2284"/>
      <c r="K102" s="2284"/>
      <c r="L102" s="2284"/>
      <c r="M102" s="2285"/>
      <c r="N102" s="1130"/>
      <c r="O102" s="841" t="str">
        <f>IF(N102="－","－",IF(【選択肢】!V34&gt;0,"○","×"))</f>
        <v>×</v>
      </c>
      <c r="P102" s="2455" t="s">
        <v>4984</v>
      </c>
      <c r="Q102" s="2456"/>
      <c r="R102" s="2456"/>
      <c r="S102" s="2456"/>
      <c r="T102" s="2456"/>
      <c r="U102" s="2456"/>
      <c r="V102" s="2456"/>
      <c r="W102" s="2457"/>
    </row>
    <row r="103" spans="2:23" s="2" customFormat="1" ht="23.45" customHeight="1">
      <c r="B103" s="2324"/>
      <c r="C103" s="1644" t="s">
        <v>105</v>
      </c>
      <c r="D103" s="1645"/>
      <c r="E103" s="2314" t="s">
        <v>911</v>
      </c>
      <c r="F103" s="2315"/>
      <c r="G103" s="2315"/>
      <c r="H103" s="2315"/>
      <c r="I103" s="2315"/>
      <c r="J103" s="2315"/>
      <c r="K103" s="2315"/>
      <c r="L103" s="2315"/>
      <c r="M103" s="2316"/>
      <c r="N103" s="1092"/>
      <c r="O103" s="832" t="str">
        <f>IF(N103="－","－",IF(【選択肢】!V35&gt;0,"○","×"))</f>
        <v>×</v>
      </c>
      <c r="P103" s="2329"/>
      <c r="Q103" s="2330"/>
      <c r="R103" s="2330"/>
      <c r="S103" s="2330"/>
      <c r="T103" s="2330"/>
      <c r="U103" s="2330"/>
      <c r="V103" s="2330"/>
      <c r="W103" s="2331"/>
    </row>
    <row r="104" spans="2:23" s="2" customFormat="1" ht="23.45" customHeight="1">
      <c r="B104" s="2324"/>
      <c r="C104" s="1646"/>
      <c r="D104" s="1647"/>
      <c r="E104" s="2314" t="s">
        <v>910</v>
      </c>
      <c r="F104" s="2315"/>
      <c r="G104" s="2315"/>
      <c r="H104" s="2315"/>
      <c r="I104" s="2315"/>
      <c r="J104" s="2315"/>
      <c r="K104" s="2315"/>
      <c r="L104" s="2315"/>
      <c r="M104" s="2316"/>
      <c r="N104" s="1092"/>
      <c r="O104" s="832" t="str">
        <f>IF(N104="－","－",IF(【選択肢】!V36&gt;0,"○","×"))</f>
        <v>×</v>
      </c>
      <c r="P104" s="2329"/>
      <c r="Q104" s="2330"/>
      <c r="R104" s="2330"/>
      <c r="S104" s="2330"/>
      <c r="T104" s="2330"/>
      <c r="U104" s="2330"/>
      <c r="V104" s="2330"/>
      <c r="W104" s="2331"/>
    </row>
    <row r="105" spans="2:23" s="2" customFormat="1" ht="23.45" customHeight="1">
      <c r="B105" s="2324"/>
      <c r="C105" s="1646"/>
      <c r="D105" s="1647"/>
      <c r="E105" s="2314" t="s">
        <v>909</v>
      </c>
      <c r="F105" s="2315"/>
      <c r="G105" s="2315"/>
      <c r="H105" s="2315"/>
      <c r="I105" s="2315"/>
      <c r="J105" s="2315"/>
      <c r="K105" s="2315"/>
      <c r="L105" s="2315"/>
      <c r="M105" s="2316"/>
      <c r="N105" s="1092"/>
      <c r="O105" s="832" t="str">
        <f>IF(N105="－","－",IF(【選択肢】!V37&gt;0,"○","×"))</f>
        <v>×</v>
      </c>
      <c r="P105" s="2329"/>
      <c r="Q105" s="2330"/>
      <c r="R105" s="2330"/>
      <c r="S105" s="2330"/>
      <c r="T105" s="2330"/>
      <c r="U105" s="2330"/>
      <c r="V105" s="2330"/>
      <c r="W105" s="2331"/>
    </row>
    <row r="106" spans="2:23" s="2" customFormat="1" ht="23.45" customHeight="1">
      <c r="B106" s="2324"/>
      <c r="C106" s="1714"/>
      <c r="D106" s="1715"/>
      <c r="E106" s="2314" t="s">
        <v>908</v>
      </c>
      <c r="F106" s="2315"/>
      <c r="G106" s="2315"/>
      <c r="H106" s="2315"/>
      <c r="I106" s="2315"/>
      <c r="J106" s="2315"/>
      <c r="K106" s="2315"/>
      <c r="L106" s="2315"/>
      <c r="M106" s="2316"/>
      <c r="N106" s="1092"/>
      <c r="O106" s="832" t="str">
        <f>IF(N106="－","－",IF(【選択肢】!V38&gt;0,"○","×"))</f>
        <v>×</v>
      </c>
      <c r="P106" s="2329"/>
      <c r="Q106" s="2330"/>
      <c r="R106" s="2330"/>
      <c r="S106" s="2330"/>
      <c r="T106" s="2330"/>
      <c r="U106" s="2330"/>
      <c r="V106" s="2330"/>
      <c r="W106" s="2331"/>
    </row>
    <row r="107" spans="2:23" s="2" customFormat="1" ht="23.45" customHeight="1">
      <c r="B107" s="2481" t="s">
        <v>161</v>
      </c>
      <c r="C107" s="1644" t="s">
        <v>162</v>
      </c>
      <c r="D107" s="1645"/>
      <c r="E107" s="1876" t="s">
        <v>163</v>
      </c>
      <c r="F107" s="1877"/>
      <c r="G107" s="1877"/>
      <c r="H107" s="1877"/>
      <c r="I107" s="1877"/>
      <c r="J107" s="1877"/>
      <c r="K107" s="1877"/>
      <c r="L107" s="1877"/>
      <c r="M107" s="1878"/>
      <c r="N107" s="842" t="str">
        <f>IF('別紙1 活動計画書'!O123="○","○","－")</f>
        <v>－</v>
      </c>
      <c r="O107" s="832" t="str">
        <f>IF(N107="－","－",IF(【選択肢】!V39&gt;0,"○","×"))</f>
        <v>－</v>
      </c>
      <c r="P107" s="2329"/>
      <c r="Q107" s="2330"/>
      <c r="R107" s="2330"/>
      <c r="S107" s="2330"/>
      <c r="T107" s="2330"/>
      <c r="U107" s="2330"/>
      <c r="V107" s="2330"/>
      <c r="W107" s="2331"/>
    </row>
    <row r="108" spans="2:23" s="2" customFormat="1" ht="23.45" customHeight="1">
      <c r="B108" s="2482"/>
      <c r="C108" s="1646"/>
      <c r="D108" s="1647"/>
      <c r="E108" s="1876" t="s">
        <v>907</v>
      </c>
      <c r="F108" s="1877"/>
      <c r="G108" s="1877"/>
      <c r="H108" s="1877"/>
      <c r="I108" s="1877"/>
      <c r="J108" s="1877"/>
      <c r="K108" s="1877"/>
      <c r="L108" s="1877"/>
      <c r="M108" s="1878"/>
      <c r="N108" s="842" t="str">
        <f>IF('別紙1 活動計画書'!O124="○","○","－")</f>
        <v>－</v>
      </c>
      <c r="O108" s="832" t="str">
        <f>IF(N108="－","－",IF(【選択肢】!V40&gt;0,"○","×"))</f>
        <v>－</v>
      </c>
      <c r="P108" s="2329"/>
      <c r="Q108" s="2330"/>
      <c r="R108" s="2330"/>
      <c r="S108" s="2330"/>
      <c r="T108" s="2330"/>
      <c r="U108" s="2330"/>
      <c r="V108" s="2330"/>
      <c r="W108" s="2331"/>
    </row>
    <row r="109" spans="2:23" s="2" customFormat="1" ht="23.45" customHeight="1">
      <c r="B109" s="2482"/>
      <c r="C109" s="1646"/>
      <c r="D109" s="1647"/>
      <c r="E109" s="1876" t="s">
        <v>165</v>
      </c>
      <c r="F109" s="1877"/>
      <c r="G109" s="1877"/>
      <c r="H109" s="1877"/>
      <c r="I109" s="1877"/>
      <c r="J109" s="1877"/>
      <c r="K109" s="1877"/>
      <c r="L109" s="1877"/>
      <c r="M109" s="1878"/>
      <c r="N109" s="842" t="str">
        <f>IF('別紙1 活動計画書'!O125="○","○","－")</f>
        <v>－</v>
      </c>
      <c r="O109" s="832" t="str">
        <f>IF(N109="－","－",IF(【選択肢】!V41&gt;0,"○","×"))</f>
        <v>－</v>
      </c>
      <c r="P109" s="2329"/>
      <c r="Q109" s="2330"/>
      <c r="R109" s="2330"/>
      <c r="S109" s="2330"/>
      <c r="T109" s="2330"/>
      <c r="U109" s="2330"/>
      <c r="V109" s="2330"/>
      <c r="W109" s="2331"/>
    </row>
    <row r="110" spans="2:23" s="2" customFormat="1" ht="23.45" customHeight="1">
      <c r="B110" s="2482"/>
      <c r="C110" s="1646"/>
      <c r="D110" s="1647"/>
      <c r="E110" s="2336" t="s">
        <v>166</v>
      </c>
      <c r="F110" s="2337"/>
      <c r="G110" s="2337"/>
      <c r="H110" s="2337"/>
      <c r="I110" s="2337"/>
      <c r="J110" s="2337"/>
      <c r="K110" s="2337"/>
      <c r="L110" s="2337"/>
      <c r="M110" s="2338"/>
      <c r="N110" s="842" t="str">
        <f>IF('別紙1 活動計画書'!O126="○","○","－")</f>
        <v>－</v>
      </c>
      <c r="O110" s="832" t="str">
        <f>IF(N110="－","－",IF(【選択肢】!V42&gt;0,"○","×"))</f>
        <v>－</v>
      </c>
      <c r="P110" s="2329"/>
      <c r="Q110" s="2330"/>
      <c r="R110" s="2330"/>
      <c r="S110" s="2330"/>
      <c r="T110" s="2330"/>
      <c r="U110" s="2330"/>
      <c r="V110" s="2330"/>
      <c r="W110" s="2331"/>
    </row>
    <row r="111" spans="2:23" s="2" customFormat="1" ht="23.45" customHeight="1">
      <c r="B111" s="2482"/>
      <c r="C111" s="1714"/>
      <c r="D111" s="1715"/>
      <c r="E111" s="1876" t="s">
        <v>167</v>
      </c>
      <c r="F111" s="1877"/>
      <c r="G111" s="1877"/>
      <c r="H111" s="1877"/>
      <c r="I111" s="1877"/>
      <c r="J111" s="1877"/>
      <c r="K111" s="1877"/>
      <c r="L111" s="1877"/>
      <c r="M111" s="1878"/>
      <c r="N111" s="453" t="str">
        <f>IF('別紙1 活動計画書'!O127="○","○","－")</f>
        <v>－</v>
      </c>
      <c r="O111" s="449" t="str">
        <f>IF(N111="－","－",IF(【選択肢】!V43&gt;0,"○","×"))</f>
        <v>－</v>
      </c>
      <c r="P111" s="2280"/>
      <c r="Q111" s="2281"/>
      <c r="R111" s="2281"/>
      <c r="S111" s="2281"/>
      <c r="T111" s="2281"/>
      <c r="U111" s="2281"/>
      <c r="V111" s="2281"/>
      <c r="W111" s="2282"/>
    </row>
    <row r="112" spans="2:23" s="2" customFormat="1" ht="23.45" customHeight="1">
      <c r="B112" s="2482"/>
      <c r="C112" s="2341" t="s">
        <v>105</v>
      </c>
      <c r="D112" s="2341"/>
      <c r="E112" s="2342">
        <f>'別紙1 活動計画書'!E128</f>
        <v>0</v>
      </c>
      <c r="F112" s="2343"/>
      <c r="G112" s="2343"/>
      <c r="H112" s="2343"/>
      <c r="I112" s="2343"/>
      <c r="J112" s="2343"/>
      <c r="K112" s="2343"/>
      <c r="L112" s="2343"/>
      <c r="M112" s="2344"/>
      <c r="N112" s="453" t="str">
        <f>IF('別紙1 活動計画書'!O128="○","○","－")</f>
        <v>－</v>
      </c>
      <c r="O112" s="449" t="str">
        <f>IFERROR(IF(VLOOKUP(E112,【選択肢】!U6:V89,2,FALSE)&gt;0,"○","×"),"")</f>
        <v/>
      </c>
      <c r="P112" s="2280"/>
      <c r="Q112" s="2281"/>
      <c r="R112" s="2281"/>
      <c r="S112" s="2281"/>
      <c r="T112" s="2281"/>
      <c r="U112" s="2281"/>
      <c r="V112" s="2281"/>
      <c r="W112" s="2282"/>
    </row>
    <row r="113" spans="1:27" s="2" customFormat="1" ht="23.45" customHeight="1">
      <c r="B113" s="2482"/>
      <c r="C113" s="2341"/>
      <c r="D113" s="2341"/>
      <c r="E113" s="2342">
        <f>'別紙1 活動計画書'!E129</f>
        <v>0</v>
      </c>
      <c r="F113" s="2343"/>
      <c r="G113" s="2343"/>
      <c r="H113" s="2343"/>
      <c r="I113" s="2343"/>
      <c r="J113" s="2343"/>
      <c r="K113" s="2343"/>
      <c r="L113" s="2343"/>
      <c r="M113" s="2344"/>
      <c r="N113" s="453" t="str">
        <f>IF('別紙1 活動計画書'!O129="○","○","－")</f>
        <v>－</v>
      </c>
      <c r="O113" s="449" t="str">
        <f>IFERROR(IF(VLOOKUP(E113,【選択肢】!U7:V90,2,FALSE)&gt;0,"○","×"),"")</f>
        <v/>
      </c>
      <c r="P113" s="2280"/>
      <c r="Q113" s="2281"/>
      <c r="R113" s="2281"/>
      <c r="S113" s="2281"/>
      <c r="T113" s="2281"/>
      <c r="U113" s="2281"/>
      <c r="V113" s="2281"/>
      <c r="W113" s="2282"/>
    </row>
    <row r="114" spans="1:27" s="2" customFormat="1" ht="23.45" customHeight="1">
      <c r="B114" s="2482"/>
      <c r="C114" s="2341"/>
      <c r="D114" s="2341"/>
      <c r="E114" s="2342">
        <f>'別紙1 活動計画書'!E130</f>
        <v>0</v>
      </c>
      <c r="F114" s="2343"/>
      <c r="G114" s="2343"/>
      <c r="H114" s="2343"/>
      <c r="I114" s="2343"/>
      <c r="J114" s="2343"/>
      <c r="K114" s="2343"/>
      <c r="L114" s="2343"/>
      <c r="M114" s="2344"/>
      <c r="N114" s="453" t="str">
        <f>IF('別紙1 活動計画書'!O130="○","○","－")</f>
        <v>－</v>
      </c>
      <c r="O114" s="449" t="str">
        <f>IFERROR(IF(VLOOKUP(E114,【選択肢】!U10:V93,2,FALSE)&gt;0,"○","×"),"")</f>
        <v/>
      </c>
      <c r="P114" s="2280"/>
      <c r="Q114" s="2281"/>
      <c r="R114" s="2281"/>
      <c r="S114" s="2281"/>
      <c r="T114" s="2281"/>
      <c r="U114" s="2281"/>
      <c r="V114" s="2281"/>
      <c r="W114" s="2282"/>
      <c r="AA114" s="2" t="s">
        <v>134</v>
      </c>
    </row>
    <row r="115" spans="1:27" s="2" customFormat="1" ht="21" customHeight="1">
      <c r="B115" s="2482"/>
      <c r="C115" s="2341"/>
      <c r="D115" s="2341"/>
      <c r="E115" s="2530" t="s">
        <v>881</v>
      </c>
      <c r="F115" s="2531"/>
      <c r="G115" s="2531"/>
      <c r="H115" s="2531"/>
      <c r="I115" s="2531"/>
      <c r="J115" s="2531"/>
      <c r="K115" s="2531"/>
      <c r="L115" s="2531"/>
      <c r="M115" s="2531"/>
      <c r="N115" s="2531"/>
      <c r="O115" s="2531"/>
      <c r="P115" s="2531"/>
      <c r="Q115" s="2531"/>
      <c r="R115" s="2531"/>
      <c r="S115" s="2531"/>
      <c r="T115" s="2531"/>
      <c r="U115" s="2531"/>
      <c r="V115" s="2531"/>
      <c r="W115" s="2532"/>
      <c r="X115" s="874"/>
      <c r="Y115" s="874"/>
    </row>
    <row r="116" spans="1:27" s="2" customFormat="1" ht="23.45" customHeight="1">
      <c r="B116" s="2323"/>
      <c r="C116" s="2322" t="s">
        <v>170</v>
      </c>
      <c r="D116" s="2322"/>
      <c r="E116" s="2345" t="s">
        <v>906</v>
      </c>
      <c r="F116" s="2346"/>
      <c r="G116" s="2346"/>
      <c r="H116" s="2346"/>
      <c r="I116" s="2346"/>
      <c r="J116" s="2346"/>
      <c r="K116" s="2346"/>
      <c r="L116" s="2346"/>
      <c r="M116" s="2347"/>
      <c r="N116" s="449" t="str">
        <f>IF('別紙1 活動計画書'!O132="○","○","－")</f>
        <v>－</v>
      </c>
      <c r="O116" s="449" t="str">
        <f>IF(N116="－","－",IF(【選択肢】!V56&gt;0,"○","×"))</f>
        <v>－</v>
      </c>
      <c r="P116" s="2280"/>
      <c r="Q116" s="2281"/>
      <c r="R116" s="2281"/>
      <c r="S116" s="2281"/>
      <c r="T116" s="2281"/>
      <c r="U116" s="2281"/>
      <c r="V116" s="2281"/>
      <c r="W116" s="2282"/>
    </row>
    <row r="117" spans="1:27" s="2" customFormat="1" ht="16.5" customHeight="1">
      <c r="B117" s="252"/>
      <c r="C117" s="252"/>
      <c r="D117" s="252"/>
      <c r="E117" s="252"/>
      <c r="F117" s="251"/>
      <c r="G117" s="251"/>
      <c r="H117" s="251"/>
      <c r="I117" s="251"/>
      <c r="J117" s="251"/>
      <c r="K117" s="251"/>
      <c r="L117" s="251"/>
      <c r="M117" s="251"/>
      <c r="N117" s="249"/>
      <c r="O117" s="249"/>
      <c r="P117" s="250"/>
      <c r="Q117" s="250"/>
      <c r="R117" s="250"/>
      <c r="S117" s="250"/>
      <c r="T117" s="250"/>
      <c r="U117" s="250"/>
      <c r="V117" s="250"/>
      <c r="W117" s="250"/>
    </row>
    <row r="118" spans="1:27" s="2" customFormat="1" ht="36" customHeight="1">
      <c r="B118" s="1639" t="s">
        <v>433</v>
      </c>
      <c r="C118" s="1639"/>
      <c r="D118" s="1639"/>
      <c r="E118" s="1359" t="s">
        <v>99</v>
      </c>
      <c r="F118" s="1411"/>
      <c r="G118" s="1411"/>
      <c r="H118" s="1411"/>
      <c r="I118" s="1411"/>
      <c r="J118" s="1411"/>
      <c r="K118" s="1411"/>
      <c r="L118" s="1411"/>
      <c r="M118" s="1360"/>
      <c r="N118" s="117" t="s">
        <v>888</v>
      </c>
      <c r="O118" s="117" t="s">
        <v>893</v>
      </c>
      <c r="P118" s="1416" t="s">
        <v>172</v>
      </c>
      <c r="Q118" s="1881"/>
      <c r="R118" s="1881"/>
      <c r="S118" s="1881"/>
      <c r="T118" s="1881"/>
      <c r="U118" s="1881"/>
      <c r="V118" s="1881"/>
      <c r="W118" s="1417"/>
    </row>
    <row r="119" spans="1:27" ht="23.45" customHeight="1">
      <c r="A119" s="2"/>
      <c r="B119" s="2489" t="s">
        <v>905</v>
      </c>
      <c r="C119" s="2490"/>
      <c r="D119" s="2491"/>
      <c r="E119" s="2345" t="s">
        <v>904</v>
      </c>
      <c r="F119" s="2346"/>
      <c r="G119" s="2346"/>
      <c r="H119" s="2346"/>
      <c r="I119" s="2346"/>
      <c r="J119" s="2346"/>
      <c r="K119" s="2346"/>
      <c r="L119" s="2346"/>
      <c r="M119" s="2347"/>
      <c r="N119" s="832" t="str">
        <f>IF('別紙1 活動計画書'!O136="○","○","－")</f>
        <v>－</v>
      </c>
      <c r="O119" s="832" t="str">
        <f>IF(N119="－","－",IF(【選択肢】!V57&gt;0,"○","×"))</f>
        <v>－</v>
      </c>
      <c r="P119" s="2329"/>
      <c r="Q119" s="2330"/>
      <c r="R119" s="2330"/>
      <c r="S119" s="2330"/>
      <c r="T119" s="2330"/>
      <c r="U119" s="2330"/>
      <c r="V119" s="2330"/>
      <c r="W119" s="2331"/>
      <c r="X119" s="662"/>
      <c r="Y119" s="662"/>
    </row>
    <row r="120" spans="1:27" s="2" customFormat="1" ht="23.45" customHeight="1">
      <c r="B120" s="2492"/>
      <c r="C120" s="2493"/>
      <c r="D120" s="2494"/>
      <c r="E120" s="2345" t="s">
        <v>903</v>
      </c>
      <c r="F120" s="2346"/>
      <c r="G120" s="2346"/>
      <c r="H120" s="2346"/>
      <c r="I120" s="2346"/>
      <c r="J120" s="2346"/>
      <c r="K120" s="2346"/>
      <c r="L120" s="2346"/>
      <c r="M120" s="2347"/>
      <c r="N120" s="832" t="str">
        <f>IF('別紙1 活動計画書'!O137="○","○","－")</f>
        <v>－</v>
      </c>
      <c r="O120" s="832" t="str">
        <f>IF(N120="－","－",IF(【選択肢】!V58&gt;0,"○","×"))</f>
        <v>－</v>
      </c>
      <c r="P120" s="2329"/>
      <c r="Q120" s="2330"/>
      <c r="R120" s="2330"/>
      <c r="S120" s="2330"/>
      <c r="T120" s="2330"/>
      <c r="U120" s="2330"/>
      <c r="V120" s="2330"/>
      <c r="W120" s="2331"/>
      <c r="X120" s="517"/>
      <c r="Y120" s="517"/>
    </row>
    <row r="121" spans="1:27" s="2" customFormat="1" ht="23.45" customHeight="1">
      <c r="B121" s="2492"/>
      <c r="C121" s="2493"/>
      <c r="D121" s="2494"/>
      <c r="E121" s="2345" t="s">
        <v>902</v>
      </c>
      <c r="F121" s="2346"/>
      <c r="G121" s="2346"/>
      <c r="H121" s="2346"/>
      <c r="I121" s="2346"/>
      <c r="J121" s="2346"/>
      <c r="K121" s="2346"/>
      <c r="L121" s="2346"/>
      <c r="M121" s="2347"/>
      <c r="N121" s="832" t="str">
        <f>IF('別紙1 活動計画書'!O138="○","○","－")</f>
        <v>－</v>
      </c>
      <c r="O121" s="832" t="str">
        <f>IF(N121="－","－",IF(【選択肢】!V59&gt;0,"○","×"))</f>
        <v>－</v>
      </c>
      <c r="P121" s="2329"/>
      <c r="Q121" s="2330"/>
      <c r="R121" s="2330"/>
      <c r="S121" s="2330"/>
      <c r="T121" s="2330"/>
      <c r="U121" s="2330"/>
      <c r="V121" s="2330"/>
      <c r="W121" s="2331"/>
      <c r="X121" s="517"/>
      <c r="Y121" s="517"/>
    </row>
    <row r="122" spans="1:27" s="2" customFormat="1" ht="23.45" customHeight="1">
      <c r="B122" s="2492"/>
      <c r="C122" s="2493"/>
      <c r="D122" s="2494"/>
      <c r="E122" s="2345" t="s">
        <v>901</v>
      </c>
      <c r="F122" s="2346"/>
      <c r="G122" s="2346"/>
      <c r="H122" s="2346"/>
      <c r="I122" s="2346"/>
      <c r="J122" s="2346"/>
      <c r="K122" s="2346"/>
      <c r="L122" s="2346"/>
      <c r="M122" s="2347"/>
      <c r="N122" s="832" t="str">
        <f>IF('別紙1 活動計画書'!O139="○","○","－")</f>
        <v>－</v>
      </c>
      <c r="O122" s="832" t="str">
        <f>IF(N122="－","－",IF(【選択肢】!V60&gt;0,"○","×"))</f>
        <v>－</v>
      </c>
      <c r="P122" s="2329"/>
      <c r="Q122" s="2330"/>
      <c r="R122" s="2330"/>
      <c r="S122" s="2330"/>
      <c r="T122" s="2330"/>
      <c r="U122" s="2330"/>
      <c r="V122" s="2330"/>
      <c r="W122" s="2331"/>
      <c r="X122" s="517"/>
      <c r="Y122" s="517"/>
    </row>
    <row r="123" spans="1:27" s="2" customFormat="1" ht="23.45" customHeight="1">
      <c r="B123" s="2492"/>
      <c r="C123" s="2493"/>
      <c r="D123" s="2494"/>
      <c r="E123" s="2345" t="s">
        <v>900</v>
      </c>
      <c r="F123" s="2346"/>
      <c r="G123" s="2346"/>
      <c r="H123" s="2346"/>
      <c r="I123" s="2346"/>
      <c r="J123" s="2346"/>
      <c r="K123" s="2346"/>
      <c r="L123" s="2346"/>
      <c r="M123" s="2347"/>
      <c r="N123" s="832" t="str">
        <f>IF('別紙1 活動計画書'!O140="○","○","－")</f>
        <v>－</v>
      </c>
      <c r="O123" s="832" t="str">
        <f>IF(N123="－","－",IF(【選択肢】!V61&gt;0,"○","×"))</f>
        <v>－</v>
      </c>
      <c r="P123" s="2329"/>
      <c r="Q123" s="2330"/>
      <c r="R123" s="2330"/>
      <c r="S123" s="2330"/>
      <c r="T123" s="2330"/>
      <c r="U123" s="2330"/>
      <c r="V123" s="2330"/>
      <c r="W123" s="2331"/>
      <c r="X123" s="517"/>
      <c r="Y123" s="517"/>
    </row>
    <row r="124" spans="1:27" s="2" customFormat="1" ht="23.45" customHeight="1">
      <c r="B124" s="2492"/>
      <c r="C124" s="2493"/>
      <c r="D124" s="2494"/>
      <c r="E124" s="2345" t="s">
        <v>899</v>
      </c>
      <c r="F124" s="2346"/>
      <c r="G124" s="2346"/>
      <c r="H124" s="2346"/>
      <c r="I124" s="2346"/>
      <c r="J124" s="2346"/>
      <c r="K124" s="2346"/>
      <c r="L124" s="2346"/>
      <c r="M124" s="2347"/>
      <c r="N124" s="832" t="str">
        <f>IF('別紙1 活動計画書'!O141="○","○","－")</f>
        <v>－</v>
      </c>
      <c r="O124" s="832" t="str">
        <f>IF(N124="－","－",IF(【選択肢】!V62&gt;0,"○","×"))</f>
        <v>－</v>
      </c>
      <c r="P124" s="2329"/>
      <c r="Q124" s="2330"/>
      <c r="R124" s="2330"/>
      <c r="S124" s="2330"/>
      <c r="T124" s="2330"/>
      <c r="U124" s="2330"/>
      <c r="V124" s="2330"/>
      <c r="W124" s="2331"/>
      <c r="X124" s="517"/>
      <c r="Y124" s="517"/>
    </row>
    <row r="125" spans="1:27" s="2" customFormat="1" ht="23.45" customHeight="1">
      <c r="B125" s="2492"/>
      <c r="C125" s="2493"/>
      <c r="D125" s="2494"/>
      <c r="E125" s="1604" t="s">
        <v>898</v>
      </c>
      <c r="F125" s="1605"/>
      <c r="G125" s="1605"/>
      <c r="H125" s="1605"/>
      <c r="I125" s="1605"/>
      <c r="J125" s="1605"/>
      <c r="K125" s="1605"/>
      <c r="L125" s="1605"/>
      <c r="M125" s="1606"/>
      <c r="N125" s="832" t="str">
        <f>IF('別紙1 活動計画書'!O142="○","○","－")</f>
        <v>－</v>
      </c>
      <c r="O125" s="832" t="str">
        <f>IF(N125="－","－",IF(【選択肢】!V63&gt;0,"○","×"))</f>
        <v>－</v>
      </c>
      <c r="P125" s="2329"/>
      <c r="Q125" s="2330"/>
      <c r="R125" s="2330"/>
      <c r="S125" s="2330"/>
      <c r="T125" s="2330"/>
      <c r="U125" s="2330"/>
      <c r="V125" s="2330"/>
      <c r="W125" s="2331"/>
      <c r="X125" s="517"/>
      <c r="Y125" s="517"/>
    </row>
    <row r="126" spans="1:27" s="2" customFormat="1" ht="23.45" customHeight="1">
      <c r="B126" s="2492"/>
      <c r="C126" s="2493"/>
      <c r="D126" s="2494"/>
      <c r="E126" s="1604" t="s">
        <v>6820</v>
      </c>
      <c r="F126" s="1605"/>
      <c r="G126" s="1605"/>
      <c r="H126" s="1605"/>
      <c r="I126" s="1605"/>
      <c r="J126" s="1605"/>
      <c r="K126" s="1605"/>
      <c r="L126" s="1605"/>
      <c r="M126" s="1606"/>
      <c r="N126" s="832" t="str">
        <f>IF('別紙1 活動計画書'!O143="○","○","－")</f>
        <v>－</v>
      </c>
      <c r="O126" s="832" t="str">
        <f>IF(N126="－","－",IF(【選択肢】!V64&gt;0,"○","×"))</f>
        <v>－</v>
      </c>
      <c r="P126" s="2329"/>
      <c r="Q126" s="2330"/>
      <c r="R126" s="2330"/>
      <c r="S126" s="2330"/>
      <c r="T126" s="2330"/>
      <c r="U126" s="2330"/>
      <c r="V126" s="2330"/>
      <c r="W126" s="2331"/>
      <c r="X126" s="517"/>
      <c r="Y126" s="517"/>
    </row>
    <row r="127" spans="1:27" s="2" customFormat="1" ht="23.45" customHeight="1">
      <c r="B127" s="2492"/>
      <c r="C127" s="2493"/>
      <c r="D127" s="2494"/>
      <c r="E127" s="2345" t="s">
        <v>6821</v>
      </c>
      <c r="F127" s="2346"/>
      <c r="G127" s="2346"/>
      <c r="H127" s="2346"/>
      <c r="I127" s="2346"/>
      <c r="J127" s="2346"/>
      <c r="K127" s="2346"/>
      <c r="L127" s="2346"/>
      <c r="M127" s="2347"/>
      <c r="N127" s="832" t="str">
        <f>IF('別紙1 活動計画書'!O144="○","○","－")</f>
        <v>－</v>
      </c>
      <c r="O127" s="832" t="str">
        <f>IF(N127="－","－",IF(【選択肢】!V65&gt;0,"○","×"))</f>
        <v>－</v>
      </c>
      <c r="P127" s="2329" t="str">
        <f>IF(O127="○","下の表中に取組面積を記入してください。","")</f>
        <v/>
      </c>
      <c r="Q127" s="2330"/>
      <c r="R127" s="2330"/>
      <c r="S127" s="2330"/>
      <c r="T127" s="2330"/>
      <c r="U127" s="2330"/>
      <c r="V127" s="2330"/>
      <c r="W127" s="2331"/>
      <c r="X127" s="517"/>
      <c r="Y127" s="517"/>
    </row>
    <row r="128" spans="1:27" s="2" customFormat="1" ht="23.45" customHeight="1">
      <c r="B128" s="2492"/>
      <c r="C128" s="2493"/>
      <c r="D128" s="2494"/>
      <c r="E128" s="2345" t="s">
        <v>897</v>
      </c>
      <c r="F128" s="2346"/>
      <c r="G128" s="2346"/>
      <c r="H128" s="2346"/>
      <c r="I128" s="2346"/>
      <c r="J128" s="2346"/>
      <c r="K128" s="2346"/>
      <c r="L128" s="2346"/>
      <c r="M128" s="2347"/>
      <c r="N128" s="832" t="str">
        <f>IF('別紙1 活動計画書'!O145="○","○","－")</f>
        <v>－</v>
      </c>
      <c r="O128" s="832" t="str">
        <f>IF(N128="－","－",IF(【選択肢】!V66&gt;0,"○","×"))</f>
        <v>－</v>
      </c>
      <c r="P128" s="2329"/>
      <c r="Q128" s="2330"/>
      <c r="R128" s="2330"/>
      <c r="S128" s="2330"/>
      <c r="T128" s="2330"/>
      <c r="U128" s="2330"/>
      <c r="V128" s="2330"/>
      <c r="W128" s="2331"/>
      <c r="X128" s="517"/>
      <c r="Y128" s="517"/>
    </row>
    <row r="129" spans="2:33" s="2" customFormat="1" ht="23.45" customHeight="1">
      <c r="B129" s="2495"/>
      <c r="C129" s="2496"/>
      <c r="D129" s="2497"/>
      <c r="E129" s="2471" t="s">
        <v>4956</v>
      </c>
      <c r="F129" s="2472"/>
      <c r="G129" s="2472"/>
      <c r="H129" s="2472"/>
      <c r="I129" s="2472"/>
      <c r="J129" s="2472"/>
      <c r="K129" s="2472"/>
      <c r="L129" s="2472"/>
      <c r="M129" s="2473"/>
      <c r="N129" s="832" t="str">
        <f>IF('別紙1 活動計画書'!O147="○","○","－")</f>
        <v>－</v>
      </c>
      <c r="O129" s="832" t="str">
        <f>IF(N129="－","－",IF(【選択肢】!V67&gt;0,"○","×"))</f>
        <v>－</v>
      </c>
      <c r="P129" s="2329"/>
      <c r="Q129" s="2330"/>
      <c r="R129" s="2330"/>
      <c r="S129" s="2330"/>
      <c r="T129" s="2330"/>
      <c r="U129" s="2330"/>
      <c r="V129" s="2330"/>
      <c r="W129" s="2331"/>
      <c r="X129" s="517"/>
      <c r="Y129" s="517"/>
    </row>
    <row r="130" spans="2:33" s="2" customFormat="1" ht="16.5" customHeight="1">
      <c r="B130" s="833"/>
      <c r="C130" s="834"/>
      <c r="D130" s="834"/>
      <c r="E130" s="246"/>
      <c r="F130" s="246"/>
      <c r="G130" s="246"/>
      <c r="H130" s="246"/>
      <c r="I130" s="246"/>
      <c r="J130" s="246"/>
      <c r="K130" s="246"/>
      <c r="L130" s="246"/>
      <c r="M130" s="246"/>
      <c r="N130" s="246"/>
      <c r="O130" s="246"/>
      <c r="P130" s="835"/>
      <c r="Q130" s="835"/>
      <c r="R130" s="836"/>
      <c r="S130" s="836"/>
      <c r="T130" s="836"/>
      <c r="U130" s="836"/>
      <c r="V130" s="836"/>
      <c r="W130" s="836"/>
      <c r="X130" s="837"/>
      <c r="Y130" s="837"/>
    </row>
    <row r="131" spans="2:33" s="2" customFormat="1" ht="21" customHeight="1">
      <c r="B131" s="2480" t="s">
        <v>6823</v>
      </c>
      <c r="C131" s="2480"/>
      <c r="D131" s="2480"/>
      <c r="E131" s="2480"/>
      <c r="F131" s="2480"/>
      <c r="G131" s="2480"/>
      <c r="H131" s="2480"/>
      <c r="I131" s="2480"/>
      <c r="J131" s="2480"/>
      <c r="K131" s="2480"/>
      <c r="L131" s="2480"/>
      <c r="M131" s="2480"/>
      <c r="N131" s="2480"/>
      <c r="O131" s="2480"/>
      <c r="P131" s="2480"/>
      <c r="Q131" s="2480"/>
      <c r="R131" s="2480"/>
      <c r="S131" s="2480"/>
      <c r="T131" s="2480"/>
      <c r="U131" s="2480"/>
      <c r="V131" s="2480"/>
      <c r="W131" s="2480"/>
      <c r="X131" s="2480"/>
      <c r="Y131" s="2480"/>
    </row>
    <row r="132" spans="2:33" s="2" customFormat="1" ht="16.5" customHeight="1">
      <c r="B132" s="2302" t="s">
        <v>4738</v>
      </c>
      <c r="C132" s="2303"/>
      <c r="D132" s="2303"/>
      <c r="E132" s="2303"/>
      <c r="F132" s="2304"/>
      <c r="G132" s="1492" t="s">
        <v>4739</v>
      </c>
      <c r="H132" s="1609"/>
      <c r="I132" s="1609"/>
      <c r="J132" s="1609"/>
      <c r="K132" s="1493"/>
      <c r="L132" s="517"/>
      <c r="M132" s="517"/>
      <c r="N132" s="517"/>
      <c r="O132" s="517"/>
      <c r="P132" s="517"/>
      <c r="Q132" s="828"/>
      <c r="R132" s="828"/>
      <c r="S132" s="837"/>
      <c r="T132" s="837"/>
      <c r="U132" s="837"/>
      <c r="V132" s="837"/>
      <c r="W132" s="837"/>
      <c r="X132" s="837"/>
      <c r="Y132" s="837"/>
      <c r="Z132" s="11"/>
    </row>
    <row r="133" spans="2:33" s="2" customFormat="1" ht="16.5" customHeight="1">
      <c r="B133" s="2305" t="s">
        <v>4740</v>
      </c>
      <c r="C133" s="2306"/>
      <c r="D133" s="2306"/>
      <c r="E133" s="2306"/>
      <c r="F133" s="2306"/>
      <c r="G133" s="2542">
        <v>0</v>
      </c>
      <c r="H133" s="2543"/>
      <c r="I133" s="2543"/>
      <c r="J133" s="2543"/>
      <c r="K133" s="2544"/>
      <c r="L133" s="517"/>
      <c r="M133" s="517"/>
      <c r="N133" s="517"/>
      <c r="O133" s="517"/>
      <c r="P133" s="517"/>
      <c r="Q133" s="828"/>
      <c r="R133" s="828"/>
      <c r="S133" s="837"/>
      <c r="T133" s="837"/>
      <c r="U133" s="837"/>
      <c r="V133" s="837"/>
      <c r="W133" s="837"/>
      <c r="X133" s="837"/>
      <c r="Y133" s="837"/>
      <c r="Z133" s="11"/>
    </row>
    <row r="134" spans="2:33" s="2" customFormat="1" ht="16.5" customHeight="1">
      <c r="B134" s="2305" t="s">
        <v>4741</v>
      </c>
      <c r="C134" s="2306"/>
      <c r="D134" s="2306"/>
      <c r="E134" s="2306"/>
      <c r="F134" s="2306"/>
      <c r="G134" s="2542">
        <v>0</v>
      </c>
      <c r="H134" s="2543"/>
      <c r="I134" s="2543"/>
      <c r="J134" s="2543"/>
      <c r="K134" s="2544"/>
      <c r="L134" s="517"/>
      <c r="M134" s="517"/>
      <c r="N134" s="517"/>
      <c r="O134" s="517"/>
      <c r="P134" s="517"/>
      <c r="Q134" s="828"/>
      <c r="R134" s="828"/>
      <c r="S134" s="837"/>
      <c r="T134" s="837"/>
      <c r="U134" s="837"/>
      <c r="V134" s="837"/>
      <c r="W134" s="837"/>
      <c r="X134" s="837"/>
      <c r="Y134" s="837"/>
      <c r="Z134" s="11"/>
    </row>
    <row r="135" spans="2:33" s="2" customFormat="1" ht="16.5" customHeight="1">
      <c r="B135" s="2305" t="s">
        <v>4683</v>
      </c>
      <c r="C135" s="2306"/>
      <c r="D135" s="2306"/>
      <c r="E135" s="2306"/>
      <c r="F135" s="2306"/>
      <c r="G135" s="2542">
        <v>0</v>
      </c>
      <c r="H135" s="2543"/>
      <c r="I135" s="2543"/>
      <c r="J135" s="2543"/>
      <c r="K135" s="2544"/>
      <c r="L135" s="517"/>
      <c r="M135" s="517"/>
      <c r="N135" s="517"/>
      <c r="O135" s="517"/>
      <c r="P135" s="517"/>
      <c r="Q135" s="828"/>
      <c r="R135" s="828"/>
      <c r="S135" s="837"/>
      <c r="T135" s="837"/>
      <c r="U135" s="837"/>
      <c r="V135" s="837"/>
      <c r="W135" s="837"/>
      <c r="X135" s="837"/>
      <c r="Y135" s="837"/>
      <c r="Z135" s="11"/>
    </row>
    <row r="136" spans="2:33" s="2" customFormat="1" ht="16.5" customHeight="1">
      <c r="B136" s="2305" t="s">
        <v>4684</v>
      </c>
      <c r="C136" s="2306"/>
      <c r="D136" s="2306"/>
      <c r="E136" s="2306"/>
      <c r="F136" s="2306"/>
      <c r="G136" s="2542">
        <v>0</v>
      </c>
      <c r="H136" s="2543"/>
      <c r="I136" s="2543"/>
      <c r="J136" s="2543"/>
      <c r="K136" s="2544"/>
      <c r="L136" s="517"/>
      <c r="M136" s="517"/>
      <c r="N136" s="517"/>
      <c r="O136" s="517"/>
      <c r="P136" s="517"/>
      <c r="Q136" s="828"/>
      <c r="R136" s="828"/>
      <c r="S136" s="837"/>
      <c r="T136" s="837"/>
      <c r="U136" s="837"/>
      <c r="V136" s="837"/>
      <c r="W136" s="837"/>
      <c r="X136" s="837"/>
      <c r="Y136" s="837"/>
      <c r="Z136" s="11"/>
    </row>
    <row r="137" spans="2:33" s="2" customFormat="1" ht="16.5" customHeight="1">
      <c r="B137" s="2305" t="s">
        <v>4742</v>
      </c>
      <c r="C137" s="2306"/>
      <c r="D137" s="2306"/>
      <c r="E137" s="2306"/>
      <c r="F137" s="2306"/>
      <c r="G137" s="2542">
        <v>0</v>
      </c>
      <c r="H137" s="2543"/>
      <c r="I137" s="2543"/>
      <c r="J137" s="2543"/>
      <c r="K137" s="2544"/>
      <c r="L137" s="517"/>
      <c r="M137" s="517"/>
      <c r="N137" s="517"/>
      <c r="O137" s="517"/>
      <c r="P137" s="517"/>
      <c r="Q137" s="828"/>
      <c r="R137" s="828"/>
      <c r="S137" s="837"/>
      <c r="T137" s="837"/>
      <c r="U137" s="837"/>
      <c r="V137" s="837"/>
      <c r="W137" s="837"/>
      <c r="X137" s="837"/>
      <c r="Y137" s="837"/>
      <c r="Z137" s="11"/>
    </row>
    <row r="138" spans="2:33" s="2" customFormat="1" ht="16.5" customHeight="1">
      <c r="B138" s="2339" t="s">
        <v>4743</v>
      </c>
      <c r="C138" s="2340"/>
      <c r="D138" s="2340"/>
      <c r="E138" s="2340"/>
      <c r="F138" s="2340"/>
      <c r="G138" s="2542">
        <v>0</v>
      </c>
      <c r="H138" s="2543"/>
      <c r="I138" s="2543"/>
      <c r="J138" s="2543"/>
      <c r="K138" s="2544"/>
      <c r="L138" s="517"/>
      <c r="M138" s="517"/>
      <c r="N138" s="517"/>
      <c r="O138" s="517"/>
      <c r="P138" s="517"/>
      <c r="Q138" s="828"/>
      <c r="R138" s="828"/>
      <c r="S138" s="837"/>
      <c r="T138" s="837"/>
      <c r="U138" s="837"/>
      <c r="V138" s="837"/>
      <c r="W138" s="837"/>
      <c r="X138" s="837"/>
      <c r="Y138" s="837"/>
      <c r="Z138" s="11"/>
    </row>
    <row r="139" spans="2:33" s="2" customFormat="1" ht="16.5" customHeight="1">
      <c r="B139" s="838"/>
      <c r="C139" s="838"/>
      <c r="D139" s="838"/>
      <c r="E139" s="838"/>
      <c r="F139" s="518"/>
      <c r="G139" s="518"/>
      <c r="H139" s="518"/>
      <c r="I139" s="518"/>
      <c r="J139" s="518"/>
      <c r="K139" s="517"/>
      <c r="L139" s="517"/>
      <c r="M139" s="517"/>
      <c r="N139" s="517"/>
      <c r="O139" s="517"/>
      <c r="P139" s="828"/>
      <c r="Q139" s="828"/>
      <c r="R139" s="837"/>
      <c r="S139" s="837"/>
      <c r="T139" s="837"/>
      <c r="U139" s="837"/>
      <c r="V139" s="837"/>
      <c r="W139" s="837"/>
      <c r="X139" s="837"/>
      <c r="Y139" s="837"/>
    </row>
    <row r="140" spans="2:33" s="2" customFormat="1" ht="21.6" customHeight="1">
      <c r="B140" s="2286" t="s">
        <v>4868</v>
      </c>
      <c r="C140" s="2286"/>
      <c r="D140" s="2286"/>
      <c r="E140" s="2286"/>
      <c r="F140" s="2286"/>
      <c r="G140" s="2286"/>
      <c r="H140" s="2286"/>
      <c r="I140" s="2286"/>
      <c r="J140" s="2286"/>
      <c r="K140" s="2286"/>
      <c r="L140" s="2286"/>
      <c r="M140" s="2286"/>
      <c r="N140" s="2286"/>
      <c r="O140" s="2286"/>
      <c r="P140" s="2286"/>
      <c r="Q140" s="2286"/>
      <c r="R140" s="2286"/>
      <c r="S140" s="2286"/>
      <c r="T140" s="2286"/>
      <c r="U140" s="2286"/>
      <c r="V140" s="2286"/>
      <c r="W140" s="2286"/>
      <c r="X140" s="839"/>
      <c r="Y140" s="839"/>
    </row>
    <row r="141" spans="2:33" s="2" customFormat="1" ht="22.5" customHeight="1">
      <c r="B141" s="1492" t="s">
        <v>518</v>
      </c>
      <c r="C141" s="1609"/>
      <c r="D141" s="1609"/>
      <c r="E141" s="1609"/>
      <c r="F141" s="1609"/>
      <c r="G141" s="1609"/>
      <c r="H141" s="1609"/>
      <c r="I141" s="1609"/>
      <c r="J141" s="1609"/>
      <c r="K141" s="1609"/>
      <c r="L141" s="1609"/>
      <c r="M141" s="1493"/>
      <c r="N141" s="661" t="s">
        <v>888</v>
      </c>
      <c r="O141" s="661" t="s">
        <v>893</v>
      </c>
      <c r="P141" s="2547" t="s">
        <v>896</v>
      </c>
      <c r="Q141" s="2528"/>
      <c r="R141" s="2528"/>
      <c r="S141" s="2528"/>
      <c r="T141" s="2528"/>
      <c r="U141" s="2528"/>
      <c r="V141" s="2528"/>
      <c r="W141" s="2529"/>
      <c r="X141" s="517"/>
      <c r="Y141" s="517"/>
    </row>
    <row r="142" spans="2:33" s="2" customFormat="1" ht="15.75" customHeight="1">
      <c r="B142" s="2483" t="s">
        <v>895</v>
      </c>
      <c r="C142" s="2484"/>
      <c r="D142" s="2484"/>
      <c r="E142" s="2484"/>
      <c r="F142" s="2484"/>
      <c r="G142" s="2484"/>
      <c r="H142" s="2484"/>
      <c r="I142" s="2484"/>
      <c r="J142" s="2484"/>
      <c r="K142" s="2484"/>
      <c r="L142" s="2484"/>
      <c r="M142" s="2485"/>
      <c r="N142" s="2469"/>
      <c r="O142" s="2469"/>
      <c r="P142" s="840" t="s">
        <v>894</v>
      </c>
      <c r="Q142" s="2474"/>
      <c r="R142" s="2475"/>
      <c r="S142" s="2475"/>
      <c r="T142" s="2475"/>
      <c r="U142" s="2475"/>
      <c r="V142" s="2475"/>
      <c r="W142" s="2476"/>
      <c r="X142" s="517"/>
      <c r="Y142" s="517"/>
    </row>
    <row r="143" spans="2:33" s="2" customFormat="1" ht="30" customHeight="1">
      <c r="B143" s="2486"/>
      <c r="C143" s="2487"/>
      <c r="D143" s="2487"/>
      <c r="E143" s="2487"/>
      <c r="F143" s="2487"/>
      <c r="G143" s="2487"/>
      <c r="H143" s="2487"/>
      <c r="I143" s="2487"/>
      <c r="J143" s="2487"/>
      <c r="K143" s="2487"/>
      <c r="L143" s="2487"/>
      <c r="M143" s="2488"/>
      <c r="N143" s="2470"/>
      <c r="O143" s="2470"/>
      <c r="P143" s="1135"/>
      <c r="Q143" s="2477"/>
      <c r="R143" s="2478"/>
      <c r="S143" s="2478"/>
      <c r="T143" s="2478"/>
      <c r="U143" s="2478"/>
      <c r="V143" s="2478"/>
      <c r="W143" s="2479"/>
      <c r="X143" s="517"/>
      <c r="Y143" s="517"/>
      <c r="AB143" s="40"/>
      <c r="AC143" s="40"/>
      <c r="AD143" s="40"/>
      <c r="AE143" s="40"/>
      <c r="AF143" s="40"/>
      <c r="AG143" s="40"/>
    </row>
    <row r="144" spans="2:33" s="2" customFormat="1" ht="8.4499999999999993" customHeight="1">
      <c r="B144" s="248"/>
      <c r="C144" s="247"/>
      <c r="D144" s="247"/>
      <c r="E144" s="246"/>
      <c r="F144" s="246"/>
      <c r="G144" s="246"/>
      <c r="H144" s="246"/>
      <c r="I144" s="246"/>
      <c r="J144" s="246"/>
      <c r="K144" s="246"/>
      <c r="L144" s="246"/>
      <c r="M144" s="246"/>
      <c r="N144" s="245"/>
      <c r="O144" s="245"/>
      <c r="P144" s="244"/>
      <c r="Q144" s="244"/>
      <c r="R144" s="244"/>
      <c r="S144" s="244"/>
      <c r="T144" s="244"/>
      <c r="U144" s="244"/>
      <c r="V144" s="244"/>
      <c r="W144" s="11"/>
    </row>
    <row r="145" spans="1:35" s="2" customFormat="1" ht="22.5" customHeight="1">
      <c r="B145" s="1492" t="s">
        <v>518</v>
      </c>
      <c r="C145" s="1609"/>
      <c r="D145" s="1609"/>
      <c r="E145" s="1609"/>
      <c r="F145" s="1609"/>
      <c r="G145" s="1609"/>
      <c r="H145" s="1609"/>
      <c r="I145" s="1609"/>
      <c r="J145" s="1609"/>
      <c r="K145" s="1609"/>
      <c r="L145" s="1609"/>
      <c r="M145" s="1493"/>
      <c r="N145" s="661" t="s">
        <v>888</v>
      </c>
      <c r="O145" s="661" t="s">
        <v>893</v>
      </c>
      <c r="P145" s="2519" t="s">
        <v>892</v>
      </c>
      <c r="Q145" s="2520"/>
      <c r="R145" s="2521"/>
      <c r="S145" s="2528" t="s">
        <v>891</v>
      </c>
      <c r="T145" s="2528"/>
      <c r="U145" s="2528"/>
      <c r="V145" s="2528"/>
      <c r="W145" s="2529"/>
      <c r="X145" s="517"/>
      <c r="Y145" s="517"/>
    </row>
    <row r="146" spans="1:35" s="2" customFormat="1" ht="15.75" customHeight="1">
      <c r="B146" s="2483" t="s">
        <v>890</v>
      </c>
      <c r="C146" s="2484"/>
      <c r="D146" s="2484"/>
      <c r="E146" s="2484"/>
      <c r="F146" s="2484"/>
      <c r="G146" s="2484"/>
      <c r="H146" s="2484"/>
      <c r="I146" s="2484"/>
      <c r="J146" s="2484"/>
      <c r="K146" s="2484"/>
      <c r="L146" s="2484"/>
      <c r="M146" s="2485"/>
      <c r="N146" s="2469"/>
      <c r="O146" s="2469"/>
      <c r="P146" s="2506"/>
      <c r="Q146" s="2507"/>
      <c r="R146" s="2545" t="s">
        <v>889</v>
      </c>
      <c r="S146" s="2506"/>
      <c r="T146" s="2507"/>
      <c r="U146" s="2507"/>
      <c r="V146" s="2507"/>
      <c r="W146" s="2545" t="s">
        <v>889</v>
      </c>
      <c r="X146" s="517"/>
      <c r="Y146" s="517"/>
    </row>
    <row r="147" spans="1:35" s="2" customFormat="1" ht="30" customHeight="1">
      <c r="B147" s="2486"/>
      <c r="C147" s="2487"/>
      <c r="D147" s="2487"/>
      <c r="E147" s="2487"/>
      <c r="F147" s="2487"/>
      <c r="G147" s="2487"/>
      <c r="H147" s="2487"/>
      <c r="I147" s="2487"/>
      <c r="J147" s="2487"/>
      <c r="K147" s="2487"/>
      <c r="L147" s="2487"/>
      <c r="M147" s="2488"/>
      <c r="N147" s="2470"/>
      <c r="O147" s="2470"/>
      <c r="P147" s="2508"/>
      <c r="Q147" s="2509"/>
      <c r="R147" s="2546"/>
      <c r="S147" s="2508"/>
      <c r="T147" s="2509"/>
      <c r="U147" s="2509"/>
      <c r="V147" s="2509"/>
      <c r="W147" s="2546"/>
      <c r="X147" s="517"/>
      <c r="Y147" s="517"/>
      <c r="AB147" s="40"/>
      <c r="AC147" s="40"/>
      <c r="AD147" s="40"/>
      <c r="AE147" s="40"/>
      <c r="AF147" s="40"/>
      <c r="AG147" s="40"/>
    </row>
    <row r="148" spans="1:35" s="2" customFormat="1" ht="8.4499999999999993" customHeight="1">
      <c r="B148" s="827"/>
      <c r="C148" s="827"/>
      <c r="D148" s="827"/>
      <c r="E148" s="827"/>
      <c r="F148" s="827"/>
      <c r="G148" s="827"/>
      <c r="H148" s="827"/>
      <c r="I148" s="827"/>
      <c r="J148" s="827"/>
      <c r="K148" s="827"/>
      <c r="L148" s="827"/>
      <c r="M148" s="827"/>
      <c r="N148" s="828"/>
      <c r="O148" s="828"/>
      <c r="P148" s="829"/>
      <c r="Q148" s="829"/>
      <c r="R148" s="830"/>
      <c r="S148" s="829"/>
      <c r="T148" s="829"/>
      <c r="U148" s="829"/>
      <c r="V148" s="829"/>
      <c r="W148" s="830"/>
      <c r="X148" s="517"/>
      <c r="Y148" s="517"/>
      <c r="AB148" s="40"/>
      <c r="AC148" s="40"/>
      <c r="AD148" s="40"/>
      <c r="AE148" s="40"/>
      <c r="AF148" s="40"/>
      <c r="AG148" s="40"/>
    </row>
    <row r="149" spans="1:35" s="2" customFormat="1" ht="22.5" customHeight="1">
      <c r="B149" s="1648" t="s">
        <v>518</v>
      </c>
      <c r="C149" s="1648"/>
      <c r="D149" s="1648"/>
      <c r="E149" s="1648"/>
      <c r="F149" s="1648"/>
      <c r="G149" s="1648"/>
      <c r="H149" s="1648"/>
      <c r="I149" s="1648"/>
      <c r="J149" s="1648"/>
      <c r="K149" s="1648"/>
      <c r="L149" s="1648"/>
      <c r="M149" s="1648"/>
      <c r="N149" s="2536" t="s">
        <v>4929</v>
      </c>
      <c r="O149" s="2537"/>
      <c r="P149" s="2537"/>
      <c r="Q149" s="2537"/>
      <c r="R149" s="2537"/>
      <c r="S149" s="2537"/>
      <c r="T149" s="2537"/>
      <c r="U149" s="2537"/>
      <c r="V149" s="2537"/>
      <c r="W149" s="2538"/>
      <c r="X149" s="517"/>
      <c r="Y149" s="517"/>
      <c r="AB149" s="40"/>
      <c r="AC149" s="40"/>
      <c r="AD149" s="40"/>
      <c r="AE149" s="40"/>
      <c r="AF149" s="40"/>
      <c r="AG149" s="40"/>
    </row>
    <row r="150" spans="1:35" s="2" customFormat="1" ht="30" customHeight="1">
      <c r="B150" s="2535" t="s">
        <v>4867</v>
      </c>
      <c r="C150" s="2535"/>
      <c r="D150" s="2535"/>
      <c r="E150" s="2535"/>
      <c r="F150" s="2535"/>
      <c r="G150" s="2535"/>
      <c r="H150" s="2535"/>
      <c r="I150" s="2535"/>
      <c r="J150" s="2535"/>
      <c r="K150" s="2535"/>
      <c r="L150" s="2535"/>
      <c r="M150" s="2535"/>
      <c r="N150" s="2539"/>
      <c r="O150" s="2540"/>
      <c r="P150" s="2540"/>
      <c r="Q150" s="2540"/>
      <c r="R150" s="2540"/>
      <c r="S150" s="2540"/>
      <c r="T150" s="2540"/>
      <c r="U150" s="2540"/>
      <c r="V150" s="2540"/>
      <c r="W150" s="2541"/>
      <c r="X150" s="517"/>
      <c r="Y150" s="517"/>
      <c r="AB150" s="40"/>
      <c r="AC150" s="40"/>
      <c r="AD150" s="40"/>
      <c r="AE150" s="40"/>
      <c r="AF150" s="40"/>
      <c r="AG150" s="40"/>
    </row>
    <row r="151" spans="1:35" s="2" customFormat="1" ht="30" customHeight="1">
      <c r="B151" s="827"/>
      <c r="C151" s="827"/>
      <c r="D151" s="827"/>
      <c r="E151" s="827"/>
      <c r="F151" s="827"/>
      <c r="G151" s="827"/>
      <c r="H151" s="827"/>
      <c r="I151" s="827"/>
      <c r="J151" s="827"/>
      <c r="K151" s="827"/>
      <c r="L151" s="827"/>
      <c r="M151" s="827"/>
      <c r="N151" s="827"/>
      <c r="O151" s="827"/>
      <c r="P151" s="828"/>
      <c r="Q151" s="828"/>
      <c r="R151" s="829"/>
      <c r="S151" s="829"/>
      <c r="T151" s="829"/>
      <c r="U151" s="829"/>
      <c r="V151" s="830"/>
      <c r="W151" s="829"/>
      <c r="X151" s="829"/>
      <c r="Y151" s="830"/>
      <c r="AD151" s="40"/>
      <c r="AE151" s="40"/>
      <c r="AF151" s="40"/>
      <c r="AG151" s="40"/>
      <c r="AH151" s="40"/>
      <c r="AI151" s="40"/>
    </row>
    <row r="152" spans="1:35" s="242" customFormat="1" ht="31.5" customHeight="1">
      <c r="A152" s="243" t="s">
        <v>397</v>
      </c>
      <c r="B152" s="662"/>
      <c r="C152" s="662"/>
      <c r="D152" s="662"/>
      <c r="E152" s="662"/>
      <c r="F152" s="662"/>
      <c r="G152" s="662"/>
      <c r="H152" s="662"/>
      <c r="I152" s="517"/>
      <c r="J152" s="662"/>
      <c r="K152" s="662"/>
      <c r="L152" s="662"/>
      <c r="M152" s="662"/>
      <c r="N152" s="662"/>
      <c r="O152" s="662"/>
      <c r="P152" s="662"/>
      <c r="Q152" s="662"/>
      <c r="R152" s="662"/>
      <c r="S152" s="662"/>
      <c r="T152" s="662"/>
      <c r="U152" s="662"/>
      <c r="V152" s="662"/>
      <c r="W152" s="662"/>
      <c r="X152" s="831"/>
      <c r="Y152" s="831"/>
    </row>
    <row r="153" spans="1:35" s="242" customFormat="1" ht="70.5" customHeight="1">
      <c r="A153" s="243"/>
      <c r="B153" s="2505" t="s">
        <v>4983</v>
      </c>
      <c r="C153" s="2505"/>
      <c r="D153" s="2505"/>
      <c r="E153" s="2505"/>
      <c r="F153" s="2505"/>
      <c r="G153" s="2505"/>
      <c r="H153" s="2505"/>
      <c r="I153" s="2505"/>
      <c r="J153" s="2505"/>
      <c r="K153" s="2505"/>
      <c r="L153" s="2505"/>
      <c r="M153" s="2505"/>
      <c r="N153" s="2505"/>
      <c r="O153" s="2505"/>
      <c r="P153" s="2505"/>
      <c r="Q153" s="2505"/>
      <c r="R153" s="2505"/>
      <c r="S153" s="2505"/>
      <c r="T153" s="2505"/>
      <c r="U153" s="2505"/>
      <c r="V153" s="2505"/>
      <c r="W153" s="2505"/>
      <c r="X153" s="2505"/>
      <c r="Y153" s="2505"/>
    </row>
    <row r="154" spans="1:35" s="242" customFormat="1" ht="26.25" customHeight="1">
      <c r="A154" s="243"/>
      <c r="B154" s="1492" t="s">
        <v>888</v>
      </c>
      <c r="C154" s="1609"/>
      <c r="D154" s="1609"/>
      <c r="E154" s="1609"/>
      <c r="F154" s="1609"/>
      <c r="G154" s="1609"/>
      <c r="H154" s="1609"/>
      <c r="I154" s="1609"/>
      <c r="J154" s="1609"/>
      <c r="K154" s="1609"/>
      <c r="L154" s="1609"/>
      <c r="M154" s="1609"/>
      <c r="N154" s="1609"/>
      <c r="O154" s="1493"/>
      <c r="P154" s="1492" t="s">
        <v>887</v>
      </c>
      <c r="Q154" s="1609"/>
      <c r="R154" s="1609"/>
      <c r="S154" s="1609"/>
      <c r="T154" s="1609"/>
      <c r="U154" s="1609"/>
      <c r="V154" s="1609"/>
      <c r="W154" s="1609"/>
      <c r="X154" s="1609"/>
      <c r="Y154" s="1493"/>
    </row>
    <row r="155" spans="1:35" s="2" customFormat="1" ht="30.75" customHeight="1">
      <c r="B155" s="1610" t="s">
        <v>176</v>
      </c>
      <c r="C155" s="1612"/>
      <c r="D155" s="1610" t="s">
        <v>99</v>
      </c>
      <c r="E155" s="1611"/>
      <c r="F155" s="1612"/>
      <c r="G155" s="1610" t="s">
        <v>177</v>
      </c>
      <c r="H155" s="1611"/>
      <c r="I155" s="1611"/>
      <c r="J155" s="1611"/>
      <c r="K155" s="1612"/>
      <c r="L155" s="2518" t="s">
        <v>175</v>
      </c>
      <c r="M155" s="2518"/>
      <c r="N155" s="2287" t="s">
        <v>4903</v>
      </c>
      <c r="O155" s="2288"/>
      <c r="P155" s="1492" t="s">
        <v>886</v>
      </c>
      <c r="Q155" s="1609"/>
      <c r="R155" s="1609"/>
      <c r="S155" s="1609"/>
      <c r="T155" s="1609"/>
      <c r="U155" s="1609"/>
      <c r="V155" s="1609"/>
      <c r="W155" s="1493"/>
      <c r="X155" s="2082" t="s">
        <v>885</v>
      </c>
      <c r="Y155" s="2083"/>
    </row>
    <row r="156" spans="1:35" s="2" customFormat="1" ht="56.1" customHeight="1">
      <c r="B156" s="2515"/>
      <c r="C156" s="2516"/>
      <c r="D156" s="2515"/>
      <c r="E156" s="2517"/>
      <c r="F156" s="2516"/>
      <c r="G156" s="2515"/>
      <c r="H156" s="2517"/>
      <c r="I156" s="2517"/>
      <c r="J156" s="2517"/>
      <c r="K156" s="2516"/>
      <c r="L156" s="2512" t="s">
        <v>884</v>
      </c>
      <c r="M156" s="2512"/>
      <c r="N156" s="2289"/>
      <c r="O156" s="2290"/>
      <c r="P156" s="2513" t="s">
        <v>883</v>
      </c>
      <c r="Q156" s="2514"/>
      <c r="R156" s="2513" t="s">
        <v>882</v>
      </c>
      <c r="S156" s="2514"/>
      <c r="T156" s="2294" t="s">
        <v>4903</v>
      </c>
      <c r="U156" s="2295"/>
      <c r="V156" s="2513" t="s">
        <v>70</v>
      </c>
      <c r="W156" s="2514"/>
      <c r="X156" s="2510"/>
      <c r="Y156" s="2511"/>
    </row>
    <row r="157" spans="1:35" s="2" customFormat="1" ht="26.45" customHeight="1">
      <c r="B157" s="2500">
        <f>'別紙1 活動計画書'!B171</f>
        <v>0</v>
      </c>
      <c r="C157" s="2500"/>
      <c r="D157" s="2501">
        <f>'別紙1 活動計画書'!D171</f>
        <v>0</v>
      </c>
      <c r="E157" s="2501"/>
      <c r="F157" s="2501"/>
      <c r="G157" s="2502">
        <f>'別紙1 活動計画書'!H171</f>
        <v>0</v>
      </c>
      <c r="H157" s="2503"/>
      <c r="I157" s="2503"/>
      <c r="J157" s="2503"/>
      <c r="K157" s="2504"/>
      <c r="L157" s="1260" t="str">
        <f>IF('別紙1 活動計画書'!N171="","",'別紙1 活動計画書'!N171)</f>
        <v/>
      </c>
      <c r="M157" s="822" t="str">
        <f>'別紙1 活動計画書'!P171</f>
        <v/>
      </c>
      <c r="N157" s="823" t="str">
        <f>IF('別紙1 活動計画書'!Q171="","",'別紙1 活動計画書'!Q171)</f>
        <v/>
      </c>
      <c r="O157" s="822" t="str">
        <f>'別紙1 活動計画書'!S171</f>
        <v/>
      </c>
      <c r="P157" s="1136"/>
      <c r="Q157" s="824" t="str">
        <f t="shared" ref="Q157:Q160" si="0">M157</f>
        <v/>
      </c>
      <c r="R157" s="1138"/>
      <c r="S157" s="824" t="str">
        <f>M157</f>
        <v/>
      </c>
      <c r="T157" s="1138"/>
      <c r="U157" s="1259" t="str">
        <f>O157</f>
        <v/>
      </c>
      <c r="V157" s="825" t="str">
        <f>IF(L157="","",P157+R157)</f>
        <v/>
      </c>
      <c r="W157" s="824" t="str">
        <f>M157</f>
        <v/>
      </c>
      <c r="X157" s="2464"/>
      <c r="Y157" s="2465"/>
      <c r="AC157" s="237"/>
    </row>
    <row r="158" spans="1:35" s="2" customFormat="1" ht="26.45" customHeight="1">
      <c r="B158" s="2500">
        <f>'別紙1 活動計画書'!B172</f>
        <v>0</v>
      </c>
      <c r="C158" s="2500"/>
      <c r="D158" s="2501">
        <f>'別紙1 活動計画書'!D172</f>
        <v>0</v>
      </c>
      <c r="E158" s="2501"/>
      <c r="F158" s="2501"/>
      <c r="G158" s="2502">
        <f>'別紙1 活動計画書'!H172</f>
        <v>0</v>
      </c>
      <c r="H158" s="2503"/>
      <c r="I158" s="2503"/>
      <c r="J158" s="2503"/>
      <c r="K158" s="2504"/>
      <c r="L158" s="1260" t="str">
        <f>IF('別紙1 活動計画書'!N172="","",'別紙1 活動計画書'!N172)</f>
        <v/>
      </c>
      <c r="M158" s="822" t="str">
        <f>'別紙1 活動計画書'!P172</f>
        <v/>
      </c>
      <c r="N158" s="823" t="str">
        <f>IF('別紙1 活動計画書'!Q172="","",'別紙1 活動計画書'!Q172)</f>
        <v/>
      </c>
      <c r="O158" s="822" t="str">
        <f>'別紙1 活動計画書'!S172</f>
        <v/>
      </c>
      <c r="P158" s="1136"/>
      <c r="Q158" s="824" t="str">
        <f t="shared" si="0"/>
        <v/>
      </c>
      <c r="R158" s="1136"/>
      <c r="S158" s="824" t="str">
        <f t="shared" ref="S158:S166" si="1">M158</f>
        <v/>
      </c>
      <c r="T158" s="1136"/>
      <c r="U158" s="1259" t="str">
        <f t="shared" ref="U158:U167" si="2">O158</f>
        <v/>
      </c>
      <c r="V158" s="825" t="str">
        <f>IF(L158="","",P158+R158)</f>
        <v/>
      </c>
      <c r="W158" s="826" t="str">
        <f t="shared" ref="W158:W166" si="3">M158</f>
        <v/>
      </c>
      <c r="X158" s="2464"/>
      <c r="Y158" s="2465"/>
      <c r="AC158" s="237"/>
    </row>
    <row r="159" spans="1:35" s="2" customFormat="1" ht="26.45" customHeight="1">
      <c r="B159" s="2500">
        <f>'別紙1 活動計画書'!B173</f>
        <v>0</v>
      </c>
      <c r="C159" s="2500"/>
      <c r="D159" s="2501">
        <f>'別紙1 活動計画書'!D173</f>
        <v>0</v>
      </c>
      <c r="E159" s="2501"/>
      <c r="F159" s="2501"/>
      <c r="G159" s="2502">
        <f>'別紙1 活動計画書'!H173</f>
        <v>0</v>
      </c>
      <c r="H159" s="2503"/>
      <c r="I159" s="2503"/>
      <c r="J159" s="2503"/>
      <c r="K159" s="2504"/>
      <c r="L159" s="1260" t="str">
        <f>IF('別紙1 活動計画書'!N173="","",'別紙1 活動計画書'!N173)</f>
        <v/>
      </c>
      <c r="M159" s="822" t="str">
        <f>'別紙1 活動計画書'!P173</f>
        <v/>
      </c>
      <c r="N159" s="823" t="str">
        <f>IF('別紙1 活動計画書'!Q173="","",'別紙1 活動計画書'!Q173)</f>
        <v/>
      </c>
      <c r="O159" s="822" t="str">
        <f>'別紙1 活動計画書'!S173</f>
        <v/>
      </c>
      <c r="P159" s="1136"/>
      <c r="Q159" s="824" t="str">
        <f t="shared" si="0"/>
        <v/>
      </c>
      <c r="R159" s="1136"/>
      <c r="S159" s="824" t="str">
        <f t="shared" si="1"/>
        <v/>
      </c>
      <c r="T159" s="1136"/>
      <c r="U159" s="1259" t="str">
        <f t="shared" si="2"/>
        <v/>
      </c>
      <c r="V159" s="825" t="str">
        <f>IF(L159="","",P159+R159)</f>
        <v/>
      </c>
      <c r="W159" s="826" t="str">
        <f t="shared" si="3"/>
        <v/>
      </c>
      <c r="X159" s="2464"/>
      <c r="Y159" s="2465"/>
      <c r="AC159" s="237"/>
    </row>
    <row r="160" spans="1:35" s="2" customFormat="1" ht="26.45" customHeight="1">
      <c r="B160" s="2500">
        <f>'別紙1 活動計画書'!B174</f>
        <v>0</v>
      </c>
      <c r="C160" s="2500"/>
      <c r="D160" s="2501">
        <f>'別紙1 活動計画書'!D174</f>
        <v>0</v>
      </c>
      <c r="E160" s="2501"/>
      <c r="F160" s="2501"/>
      <c r="G160" s="2502">
        <f>'別紙1 活動計画書'!H174</f>
        <v>0</v>
      </c>
      <c r="H160" s="2503"/>
      <c r="I160" s="2503"/>
      <c r="J160" s="2503"/>
      <c r="K160" s="2504"/>
      <c r="L160" s="1261" t="str">
        <f>IF('別紙1 活動計画書'!N174="","",'別紙1 活動計画書'!N174)</f>
        <v/>
      </c>
      <c r="M160" s="454" t="str">
        <f>'別紙1 活動計画書'!P174</f>
        <v/>
      </c>
      <c r="N160" s="638" t="str">
        <f>IF('別紙1 活動計画書'!Q174="","",'別紙1 活動計画書'!Q174)</f>
        <v/>
      </c>
      <c r="O160" s="822" t="str">
        <f>'別紙1 活動計画書'!S174</f>
        <v/>
      </c>
      <c r="P160" s="1137"/>
      <c r="Q160" s="241" t="str">
        <f t="shared" si="0"/>
        <v/>
      </c>
      <c r="R160" s="1137"/>
      <c r="S160" s="241" t="str">
        <f t="shared" si="1"/>
        <v/>
      </c>
      <c r="T160" s="1137"/>
      <c r="U160" s="1259" t="str">
        <f t="shared" si="2"/>
        <v/>
      </c>
      <c r="V160" s="240" t="str">
        <f>IF(L160="","",P160+R160)</f>
        <v/>
      </c>
      <c r="W160" s="239" t="str">
        <f t="shared" si="3"/>
        <v/>
      </c>
      <c r="X160" s="2498"/>
      <c r="Y160" s="2499"/>
      <c r="AC160" s="237"/>
    </row>
    <row r="161" spans="2:29" s="2" customFormat="1" ht="26.45" customHeight="1">
      <c r="B161" s="2500">
        <f>'別紙1 活動計画書'!B175</f>
        <v>0</v>
      </c>
      <c r="C161" s="2500"/>
      <c r="D161" s="2501">
        <f>'別紙1 活動計画書'!D175</f>
        <v>0</v>
      </c>
      <c r="E161" s="2501"/>
      <c r="F161" s="2501"/>
      <c r="G161" s="2502">
        <f>'別紙1 活動計画書'!H175</f>
        <v>0</v>
      </c>
      <c r="H161" s="2503"/>
      <c r="I161" s="2503"/>
      <c r="J161" s="2503"/>
      <c r="K161" s="2504"/>
      <c r="L161" s="1261" t="str">
        <f>IF('別紙1 活動計画書'!N175="","",'別紙1 活動計画書'!N175)</f>
        <v/>
      </c>
      <c r="M161" s="454" t="str">
        <f>'別紙1 活動計画書'!P175</f>
        <v/>
      </c>
      <c r="N161" s="638" t="str">
        <f>IF('別紙1 活動計画書'!Q175="","",'別紙1 活動計画書'!Q175)</f>
        <v/>
      </c>
      <c r="O161" s="822" t="str">
        <f>'別紙1 活動計画書'!S175</f>
        <v/>
      </c>
      <c r="P161" s="1137"/>
      <c r="Q161" s="241" t="str">
        <f t="shared" ref="Q161:Q166" si="4">M161</f>
        <v/>
      </c>
      <c r="R161" s="1137"/>
      <c r="S161" s="241" t="str">
        <f t="shared" si="1"/>
        <v/>
      </c>
      <c r="T161" s="1137"/>
      <c r="U161" s="1259" t="str">
        <f t="shared" si="2"/>
        <v/>
      </c>
      <c r="V161" s="240" t="str">
        <f t="shared" ref="V161:V166" si="5">IF(L161="","",P161+R161)</f>
        <v/>
      </c>
      <c r="W161" s="239" t="str">
        <f t="shared" si="3"/>
        <v/>
      </c>
      <c r="X161" s="2498"/>
      <c r="Y161" s="2499"/>
      <c r="AC161" s="237">
        <f>D161</f>
        <v>0</v>
      </c>
    </row>
    <row r="162" spans="2:29" s="2" customFormat="1" ht="26.45" customHeight="1">
      <c r="B162" s="2500">
        <f>'別紙1 活動計画書'!B176</f>
        <v>0</v>
      </c>
      <c r="C162" s="2500"/>
      <c r="D162" s="2501">
        <f>'別紙1 活動計画書'!D176</f>
        <v>0</v>
      </c>
      <c r="E162" s="2501"/>
      <c r="F162" s="2501"/>
      <c r="G162" s="2502">
        <f>'別紙1 活動計画書'!H176</f>
        <v>0</v>
      </c>
      <c r="H162" s="2503"/>
      <c r="I162" s="2503"/>
      <c r="J162" s="2503"/>
      <c r="K162" s="2504"/>
      <c r="L162" s="1261" t="str">
        <f>IF('別紙1 活動計画書'!N176="","",'別紙1 活動計画書'!N176)</f>
        <v/>
      </c>
      <c r="M162" s="454" t="str">
        <f>'別紙1 活動計画書'!P176</f>
        <v/>
      </c>
      <c r="N162" s="638" t="str">
        <f>IF('別紙1 活動計画書'!Q176="","",'別紙1 活動計画書'!Q176)</f>
        <v/>
      </c>
      <c r="O162" s="822" t="str">
        <f>'別紙1 活動計画書'!S176</f>
        <v/>
      </c>
      <c r="P162" s="1137"/>
      <c r="Q162" s="241" t="str">
        <f t="shared" si="4"/>
        <v/>
      </c>
      <c r="R162" s="1137"/>
      <c r="S162" s="241" t="str">
        <f t="shared" si="1"/>
        <v/>
      </c>
      <c r="T162" s="1137"/>
      <c r="U162" s="1259" t="str">
        <f t="shared" si="2"/>
        <v/>
      </c>
      <c r="V162" s="240" t="str">
        <f t="shared" si="5"/>
        <v/>
      </c>
      <c r="W162" s="239" t="str">
        <f t="shared" si="3"/>
        <v/>
      </c>
      <c r="X162" s="2498"/>
      <c r="Y162" s="2499"/>
      <c r="AC162" s="237">
        <f>D162</f>
        <v>0</v>
      </c>
    </row>
    <row r="163" spans="2:29" s="2" customFormat="1" ht="26.45" customHeight="1">
      <c r="B163" s="2500">
        <f>'別紙1 活動計画書'!B177</f>
        <v>0</v>
      </c>
      <c r="C163" s="2500"/>
      <c r="D163" s="2501">
        <f>'別紙1 活動計画書'!D177</f>
        <v>0</v>
      </c>
      <c r="E163" s="2501"/>
      <c r="F163" s="2501"/>
      <c r="G163" s="2502">
        <f>'別紙1 活動計画書'!H177</f>
        <v>0</v>
      </c>
      <c r="H163" s="2503"/>
      <c r="I163" s="2503"/>
      <c r="J163" s="2503"/>
      <c r="K163" s="2504"/>
      <c r="L163" s="1261" t="str">
        <f>IF('別紙1 活動計画書'!N177="","",'別紙1 活動計画書'!N177)</f>
        <v/>
      </c>
      <c r="M163" s="454">
        <f>'別紙1 活動計画書'!P177</f>
        <v>0</v>
      </c>
      <c r="N163" s="638" t="str">
        <f>IF('別紙1 活動計画書'!Q177="","",'別紙1 活動計画書'!Q177)</f>
        <v/>
      </c>
      <c r="O163" s="822" t="str">
        <f>'別紙1 活動計画書'!S177</f>
        <v/>
      </c>
      <c r="P163" s="1137"/>
      <c r="Q163" s="241">
        <f t="shared" si="4"/>
        <v>0</v>
      </c>
      <c r="R163" s="1137"/>
      <c r="S163" s="241">
        <f t="shared" si="1"/>
        <v>0</v>
      </c>
      <c r="T163" s="1137"/>
      <c r="U163" s="1259" t="str">
        <f t="shared" si="2"/>
        <v/>
      </c>
      <c r="V163" s="240" t="str">
        <f t="shared" si="5"/>
        <v/>
      </c>
      <c r="W163" s="239">
        <f t="shared" si="3"/>
        <v>0</v>
      </c>
      <c r="X163" s="2498"/>
      <c r="Y163" s="2499"/>
      <c r="AC163" s="237"/>
    </row>
    <row r="164" spans="2:29" s="2" customFormat="1" ht="26.45" customHeight="1">
      <c r="B164" s="2500">
        <f>'別紙1 活動計画書'!B178</f>
        <v>0</v>
      </c>
      <c r="C164" s="2500"/>
      <c r="D164" s="2501">
        <f>'別紙1 活動計画書'!D178</f>
        <v>0</v>
      </c>
      <c r="E164" s="2501"/>
      <c r="F164" s="2501"/>
      <c r="G164" s="2502">
        <f>'別紙1 活動計画書'!H178</f>
        <v>0</v>
      </c>
      <c r="H164" s="2503"/>
      <c r="I164" s="2503"/>
      <c r="J164" s="2503"/>
      <c r="K164" s="2504"/>
      <c r="L164" s="1261" t="str">
        <f>IF('別紙1 活動計画書'!N178="","",'別紙1 活動計画書'!N178)</f>
        <v/>
      </c>
      <c r="M164" s="454">
        <f>'別紙1 活動計画書'!P178</f>
        <v>0</v>
      </c>
      <c r="N164" s="638" t="str">
        <f>IF('別紙1 活動計画書'!Q178="","",'別紙1 活動計画書'!Q178)</f>
        <v/>
      </c>
      <c r="O164" s="822" t="str">
        <f>'別紙1 活動計画書'!S178</f>
        <v/>
      </c>
      <c r="P164" s="1137"/>
      <c r="Q164" s="241">
        <f t="shared" si="4"/>
        <v>0</v>
      </c>
      <c r="R164" s="1137"/>
      <c r="S164" s="241">
        <f t="shared" si="1"/>
        <v>0</v>
      </c>
      <c r="T164" s="1137"/>
      <c r="U164" s="1259" t="str">
        <f t="shared" si="2"/>
        <v/>
      </c>
      <c r="V164" s="240" t="str">
        <f t="shared" si="5"/>
        <v/>
      </c>
      <c r="W164" s="239">
        <f t="shared" si="3"/>
        <v>0</v>
      </c>
      <c r="X164" s="2498"/>
      <c r="Y164" s="2499"/>
      <c r="AC164" s="237"/>
    </row>
    <row r="165" spans="2:29" s="2" customFormat="1" ht="26.45" customHeight="1">
      <c r="B165" s="2500">
        <f>'別紙1 活動計画書'!B179</f>
        <v>0</v>
      </c>
      <c r="C165" s="2500"/>
      <c r="D165" s="2501">
        <f>'別紙1 活動計画書'!D179</f>
        <v>0</v>
      </c>
      <c r="E165" s="2501"/>
      <c r="F165" s="2501"/>
      <c r="G165" s="2502">
        <f>'別紙1 活動計画書'!H179</f>
        <v>0</v>
      </c>
      <c r="H165" s="2503"/>
      <c r="I165" s="2503"/>
      <c r="J165" s="2503"/>
      <c r="K165" s="2504"/>
      <c r="L165" s="1261" t="str">
        <f>IF('別紙1 活動計画書'!N179="","",'別紙1 活動計画書'!N179)</f>
        <v/>
      </c>
      <c r="M165" s="454">
        <f>'別紙1 活動計画書'!P179</f>
        <v>0</v>
      </c>
      <c r="N165" s="638" t="str">
        <f>IF('別紙1 活動計画書'!Q179="","",'別紙1 活動計画書'!Q179)</f>
        <v/>
      </c>
      <c r="O165" s="822" t="str">
        <f>'別紙1 活動計画書'!S179</f>
        <v/>
      </c>
      <c r="P165" s="1137"/>
      <c r="Q165" s="241">
        <f t="shared" si="4"/>
        <v>0</v>
      </c>
      <c r="R165" s="1137"/>
      <c r="S165" s="241">
        <f t="shared" si="1"/>
        <v>0</v>
      </c>
      <c r="T165" s="1137"/>
      <c r="U165" s="1259" t="str">
        <f t="shared" si="2"/>
        <v/>
      </c>
      <c r="V165" s="240" t="str">
        <f t="shared" si="5"/>
        <v/>
      </c>
      <c r="W165" s="241">
        <f t="shared" si="3"/>
        <v>0</v>
      </c>
      <c r="X165" s="2498"/>
      <c r="Y165" s="2499"/>
      <c r="AC165" s="237"/>
    </row>
    <row r="166" spans="2:29" s="2" customFormat="1" ht="26.45" customHeight="1">
      <c r="B166" s="2500">
        <f>'別紙1 活動計画書'!B180</f>
        <v>0</v>
      </c>
      <c r="C166" s="2500"/>
      <c r="D166" s="2501">
        <f>'別紙1 活動計画書'!D180</f>
        <v>0</v>
      </c>
      <c r="E166" s="2501"/>
      <c r="F166" s="2501"/>
      <c r="G166" s="2502">
        <f>'別紙1 活動計画書'!H180</f>
        <v>0</v>
      </c>
      <c r="H166" s="2503"/>
      <c r="I166" s="2503"/>
      <c r="J166" s="2503"/>
      <c r="K166" s="2504"/>
      <c r="L166" s="1261" t="str">
        <f>IF('別紙1 活動計画書'!N180="","",'別紙1 活動計画書'!N180)</f>
        <v/>
      </c>
      <c r="M166" s="454" t="str">
        <f>'別紙1 活動計画書'!P180</f>
        <v/>
      </c>
      <c r="N166" s="638" t="str">
        <f>IF('別紙1 活動計画書'!Q180="","",'別紙1 活動計画書'!Q180)</f>
        <v/>
      </c>
      <c r="O166" s="822" t="str">
        <f>'別紙1 活動計画書'!S180</f>
        <v/>
      </c>
      <c r="P166" s="1137"/>
      <c r="Q166" s="241" t="str">
        <f t="shared" si="4"/>
        <v/>
      </c>
      <c r="R166" s="1137"/>
      <c r="S166" s="241" t="str">
        <f t="shared" si="1"/>
        <v/>
      </c>
      <c r="T166" s="1137"/>
      <c r="U166" s="1259" t="str">
        <f t="shared" si="2"/>
        <v/>
      </c>
      <c r="V166" s="240" t="str">
        <f t="shared" si="5"/>
        <v/>
      </c>
      <c r="W166" s="241" t="str">
        <f t="shared" si="3"/>
        <v/>
      </c>
      <c r="X166" s="2498"/>
      <c r="Y166" s="2499"/>
      <c r="AC166" s="237"/>
    </row>
    <row r="167" spans="2:29" s="2" customFormat="1" ht="26.45" customHeight="1">
      <c r="B167" s="2500">
        <f>'別紙1 活動計画書'!B181</f>
        <v>0</v>
      </c>
      <c r="C167" s="2500"/>
      <c r="D167" s="2501">
        <f>'別紙1 活動計画書'!D181</f>
        <v>0</v>
      </c>
      <c r="E167" s="2501"/>
      <c r="F167" s="2501"/>
      <c r="G167" s="2502">
        <f>'別紙1 活動計画書'!H181</f>
        <v>0</v>
      </c>
      <c r="H167" s="2503"/>
      <c r="I167" s="2503"/>
      <c r="J167" s="2503"/>
      <c r="K167" s="2504"/>
      <c r="L167" s="1261" t="str">
        <f>IF('別紙1 活動計画書'!N181="","",'別紙1 活動計画書'!N181)</f>
        <v/>
      </c>
      <c r="M167" s="454" t="str">
        <f>'別紙1 活動計画書'!P181</f>
        <v/>
      </c>
      <c r="N167" s="638" t="str">
        <f>IF('別紙1 活動計画書'!Q181="","",'別紙1 活動計画書'!Q181)</f>
        <v/>
      </c>
      <c r="O167" s="822" t="str">
        <f>'別紙1 活動計画書'!S181</f>
        <v/>
      </c>
      <c r="P167" s="1137"/>
      <c r="Q167" s="241" t="str">
        <f>M167</f>
        <v/>
      </c>
      <c r="R167" s="1137"/>
      <c r="S167" s="241" t="str">
        <f>M167</f>
        <v/>
      </c>
      <c r="T167" s="1137"/>
      <c r="U167" s="1259" t="str">
        <f t="shared" si="2"/>
        <v/>
      </c>
      <c r="V167" s="240" t="str">
        <f>IF(L167="","",P167+R167)</f>
        <v/>
      </c>
      <c r="W167" s="239" t="str">
        <f>M167</f>
        <v/>
      </c>
      <c r="X167" s="2498"/>
      <c r="Y167" s="2499"/>
      <c r="AC167" s="237"/>
    </row>
    <row r="168" spans="2:29" ht="21" customHeight="1">
      <c r="B168" s="2524" t="s">
        <v>881</v>
      </c>
      <c r="C168" s="2525"/>
      <c r="D168" s="2525"/>
      <c r="E168" s="2525"/>
      <c r="F168" s="2525"/>
      <c r="G168" s="2525"/>
      <c r="H168" s="2525"/>
      <c r="I168" s="2525"/>
      <c r="J168" s="2525"/>
      <c r="K168" s="2525"/>
      <c r="L168" s="2525"/>
      <c r="M168" s="2525"/>
      <c r="N168" s="2525"/>
      <c r="O168" s="2525"/>
      <c r="P168" s="2525"/>
      <c r="Q168" s="2525"/>
      <c r="R168" s="2525"/>
      <c r="S168" s="2525"/>
      <c r="T168" s="2525"/>
      <c r="U168" s="2525"/>
      <c r="V168" s="2525"/>
      <c r="W168" s="2525"/>
      <c r="X168" s="2525"/>
      <c r="Y168" s="2526"/>
      <c r="AC168" s="237"/>
    </row>
    <row r="169" spans="2:29" ht="8.4499999999999993" customHeight="1">
      <c r="B169" s="2"/>
      <c r="D169" s="238"/>
      <c r="E169" s="238"/>
      <c r="F169" s="238"/>
      <c r="G169" s="238"/>
      <c r="H169" s="238"/>
      <c r="I169" s="238"/>
      <c r="J169" s="238"/>
      <c r="K169" s="238"/>
      <c r="L169" s="238"/>
      <c r="M169" s="238"/>
      <c r="N169" s="238"/>
      <c r="O169" s="238"/>
      <c r="AC169" s="237"/>
    </row>
    <row r="170" spans="2:29" ht="8.25" customHeight="1">
      <c r="B170" s="662"/>
      <c r="C170" s="662"/>
      <c r="D170" s="662"/>
      <c r="E170" s="662"/>
      <c r="F170" s="662"/>
      <c r="G170" s="662"/>
      <c r="H170" s="662"/>
      <c r="I170" s="662"/>
      <c r="J170" s="662"/>
      <c r="K170" s="662"/>
      <c r="L170" s="662"/>
      <c r="M170" s="662"/>
      <c r="N170" s="662"/>
      <c r="O170" s="662"/>
      <c r="P170" s="662"/>
      <c r="Q170" s="662"/>
      <c r="R170" s="662"/>
      <c r="S170" s="662"/>
      <c r="T170" s="662"/>
      <c r="U170" s="662"/>
      <c r="V170" s="662"/>
      <c r="W170" s="662"/>
      <c r="X170" s="662"/>
      <c r="Y170" s="662"/>
    </row>
    <row r="171" spans="2:29" s="2" customFormat="1" ht="20.25" customHeight="1">
      <c r="B171" s="800" t="s">
        <v>4785</v>
      </c>
      <c r="C171" s="801"/>
      <c r="D171" s="801"/>
      <c r="E171" s="801"/>
      <c r="F171" s="801"/>
      <c r="G171" s="802"/>
      <c r="H171" s="802"/>
      <c r="I171" s="803"/>
      <c r="J171" s="803"/>
      <c r="K171" s="803"/>
      <c r="L171" s="803"/>
      <c r="M171" s="804"/>
      <c r="N171" s="804"/>
      <c r="O171" s="804"/>
      <c r="P171" s="804"/>
      <c r="Q171" s="804"/>
      <c r="R171" s="804"/>
      <c r="S171" s="804"/>
      <c r="T171" s="804"/>
      <c r="U171" s="804"/>
      <c r="V171" s="804"/>
      <c r="W171" s="804"/>
      <c r="X171" s="804"/>
      <c r="Y171" s="805"/>
    </row>
    <row r="172" spans="2:29" s="2" customFormat="1" ht="18.75" customHeight="1">
      <c r="B172" s="806" t="s">
        <v>879</v>
      </c>
      <c r="C172" s="662"/>
      <c r="D172" s="662"/>
      <c r="E172" s="662"/>
      <c r="F172" s="662"/>
      <c r="G172" s="662"/>
      <c r="H172" s="662"/>
      <c r="I172" s="662"/>
      <c r="J172" s="662"/>
      <c r="K172" s="662"/>
      <c r="L172" s="2522"/>
      <c r="M172" s="2523"/>
      <c r="N172" s="807"/>
      <c r="O172" s="807"/>
      <c r="P172" s="807"/>
      <c r="Q172" s="807"/>
      <c r="R172" s="807"/>
      <c r="S172" s="807"/>
      <c r="T172" s="807"/>
      <c r="U172" s="807"/>
      <c r="V172" s="807"/>
      <c r="W172" s="807"/>
      <c r="X172" s="807"/>
      <c r="Y172" s="808"/>
      <c r="Z172" s="33"/>
      <c r="AA172" s="33"/>
      <c r="AB172" s="33"/>
    </row>
    <row r="173" spans="2:29" s="2" customFormat="1" ht="7.5" customHeight="1">
      <c r="B173" s="806"/>
      <c r="C173" s="662"/>
      <c r="D173" s="662"/>
      <c r="E173" s="662"/>
      <c r="F173" s="662"/>
      <c r="G173" s="662"/>
      <c r="H173" s="662"/>
      <c r="I173" s="662"/>
      <c r="J173" s="662"/>
      <c r="K173" s="662"/>
      <c r="L173" s="809"/>
      <c r="M173" s="809"/>
      <c r="N173" s="807"/>
      <c r="O173" s="807"/>
      <c r="P173" s="807"/>
      <c r="Q173" s="807"/>
      <c r="R173" s="807"/>
      <c r="S173" s="807"/>
      <c r="T173" s="807"/>
      <c r="U173" s="807"/>
      <c r="V173" s="807"/>
      <c r="W173" s="807"/>
      <c r="X173" s="807"/>
      <c r="Y173" s="808"/>
      <c r="Z173" s="33"/>
      <c r="AA173" s="33"/>
      <c r="AB173" s="33"/>
    </row>
    <row r="174" spans="2:29" s="2" customFormat="1" ht="20.25" customHeight="1">
      <c r="B174" s="806" t="s">
        <v>4781</v>
      </c>
      <c r="C174" s="662"/>
      <c r="D174" s="662"/>
      <c r="E174" s="662"/>
      <c r="F174" s="662"/>
      <c r="G174" s="662"/>
      <c r="H174" s="662"/>
      <c r="I174" s="662"/>
      <c r="J174" s="662"/>
      <c r="K174" s="662"/>
      <c r="L174" s="2527"/>
      <c r="M174" s="2527"/>
      <c r="N174" s="807"/>
      <c r="O174" s="807"/>
      <c r="P174" s="807"/>
      <c r="Q174" s="807"/>
      <c r="R174" s="807"/>
      <c r="S174" s="807"/>
      <c r="T174" s="807"/>
      <c r="U174" s="807"/>
      <c r="V174" s="807"/>
      <c r="W174" s="807"/>
      <c r="X174" s="807"/>
      <c r="Y174" s="808"/>
      <c r="Z174" s="33"/>
      <c r="AA174" s="33"/>
      <c r="AB174" s="33"/>
    </row>
    <row r="175" spans="2:29" s="2" customFormat="1" ht="7.5" customHeight="1">
      <c r="B175" s="806"/>
      <c r="C175" s="662"/>
      <c r="D175" s="662"/>
      <c r="E175" s="662"/>
      <c r="F175" s="662"/>
      <c r="G175" s="662"/>
      <c r="H175" s="662"/>
      <c r="I175" s="662"/>
      <c r="J175" s="662"/>
      <c r="K175" s="662"/>
      <c r="L175" s="662"/>
      <c r="M175" s="662"/>
      <c r="N175" s="662"/>
      <c r="O175" s="662"/>
      <c r="P175" s="662"/>
      <c r="Q175" s="807"/>
      <c r="R175" s="807"/>
      <c r="S175" s="517"/>
      <c r="T175" s="517"/>
      <c r="U175" s="517"/>
      <c r="V175" s="807"/>
      <c r="W175" s="807"/>
      <c r="X175" s="807"/>
      <c r="Y175" s="808"/>
      <c r="Z175" s="33"/>
      <c r="AA175" s="33"/>
      <c r="AB175" s="33"/>
    </row>
    <row r="176" spans="2:29" s="2" customFormat="1" ht="60.6" customHeight="1">
      <c r="B176" s="806"/>
      <c r="C176" s="662" t="s">
        <v>4782</v>
      </c>
      <c r="D176" s="662"/>
      <c r="E176" s="662"/>
      <c r="F176" s="662"/>
      <c r="G176" s="662"/>
      <c r="H176" s="662"/>
      <c r="I176" s="662"/>
      <c r="J176" s="662"/>
      <c r="K176" s="662"/>
      <c r="L176" s="2291"/>
      <c r="M176" s="2292"/>
      <c r="N176" s="2292"/>
      <c r="O176" s="2292"/>
      <c r="P176" s="2292"/>
      <c r="Q176" s="2292"/>
      <c r="R176" s="2292"/>
      <c r="S176" s="2292"/>
      <c r="T176" s="2292"/>
      <c r="U176" s="2292"/>
      <c r="V176" s="2292"/>
      <c r="W176" s="2292"/>
      <c r="X176" s="2293"/>
      <c r="Y176" s="808"/>
      <c r="Z176" s="33"/>
      <c r="AA176" s="33"/>
      <c r="AB176" s="33"/>
    </row>
    <row r="177" spans="1:28" s="2" customFormat="1" ht="20.25" customHeight="1">
      <c r="B177" s="806"/>
      <c r="C177" s="662" t="s">
        <v>4783</v>
      </c>
      <c r="D177" s="662"/>
      <c r="E177" s="662"/>
      <c r="F177" s="662"/>
      <c r="G177" s="662"/>
      <c r="H177" s="662"/>
      <c r="I177" s="662"/>
      <c r="J177" s="662"/>
      <c r="K177" s="662"/>
      <c r="L177" s="662"/>
      <c r="M177" s="662"/>
      <c r="N177" s="662"/>
      <c r="O177" s="662"/>
      <c r="P177" s="662"/>
      <c r="Q177" s="807"/>
      <c r="R177" s="807"/>
      <c r="S177" s="807"/>
      <c r="T177" s="807"/>
      <c r="U177" s="807"/>
      <c r="V177" s="807"/>
      <c r="W177" s="807"/>
      <c r="X177" s="807"/>
      <c r="Y177" s="808"/>
      <c r="Z177" s="33"/>
      <c r="AA177" s="33"/>
      <c r="AB177" s="33"/>
    </row>
    <row r="178" spans="1:28" s="2" customFormat="1" ht="20.25" customHeight="1">
      <c r="B178" s="806" t="s">
        <v>878</v>
      </c>
      <c r="C178" s="662"/>
      <c r="D178" s="662"/>
      <c r="E178" s="662"/>
      <c r="F178" s="662"/>
      <c r="G178" s="662"/>
      <c r="H178" s="662"/>
      <c r="I178" s="662"/>
      <c r="J178" s="662"/>
      <c r="K178" s="662"/>
      <c r="L178" s="2522"/>
      <c r="M178" s="2523"/>
      <c r="N178" s="807"/>
      <c r="O178" s="807"/>
      <c r="P178" s="807"/>
      <c r="Q178" s="807"/>
      <c r="R178" s="807"/>
      <c r="S178" s="807"/>
      <c r="T178" s="807"/>
      <c r="U178" s="807"/>
      <c r="V178" s="807"/>
      <c r="W178" s="807"/>
      <c r="X178" s="807"/>
      <c r="Y178" s="808"/>
      <c r="Z178" s="33"/>
      <c r="AA178" s="33"/>
      <c r="AB178" s="33"/>
    </row>
    <row r="179" spans="1:28" s="2" customFormat="1" ht="7.5" customHeight="1">
      <c r="B179" s="810"/>
      <c r="C179" s="811"/>
      <c r="D179" s="811"/>
      <c r="E179" s="811"/>
      <c r="F179" s="811"/>
      <c r="G179" s="811"/>
      <c r="H179" s="811"/>
      <c r="I179" s="811"/>
      <c r="J179" s="811"/>
      <c r="K179" s="811"/>
      <c r="L179" s="812"/>
      <c r="M179" s="812"/>
      <c r="N179" s="662"/>
      <c r="O179" s="662"/>
      <c r="P179" s="813"/>
      <c r="Q179" s="813"/>
      <c r="R179" s="813"/>
      <c r="S179" s="813"/>
      <c r="T179" s="813"/>
      <c r="U179" s="813"/>
      <c r="V179" s="813"/>
      <c r="W179" s="813"/>
      <c r="X179" s="813"/>
      <c r="Y179" s="814"/>
      <c r="Z179" s="33"/>
      <c r="AA179" s="33"/>
      <c r="AB179" s="33"/>
    </row>
    <row r="180" spans="1:28" ht="9" customHeight="1">
      <c r="B180" s="662"/>
      <c r="C180" s="662"/>
      <c r="D180" s="662"/>
      <c r="E180" s="662"/>
      <c r="F180" s="662"/>
      <c r="G180" s="662"/>
      <c r="H180" s="662"/>
      <c r="I180" s="662"/>
      <c r="J180" s="662"/>
      <c r="K180" s="662"/>
      <c r="L180" s="662"/>
      <c r="M180" s="662"/>
      <c r="N180" s="815"/>
      <c r="O180" s="815"/>
      <c r="P180" s="662"/>
      <c r="Q180" s="662"/>
      <c r="R180" s="662"/>
      <c r="S180" s="662"/>
      <c r="T180" s="662"/>
      <c r="U180" s="662"/>
      <c r="V180" s="662"/>
      <c r="W180" s="662"/>
      <c r="X180" s="662"/>
      <c r="Y180" s="662"/>
    </row>
    <row r="181" spans="1:28">
      <c r="B181" s="816" t="s">
        <v>4784</v>
      </c>
      <c r="C181" s="817"/>
      <c r="D181" s="817"/>
      <c r="E181" s="817"/>
      <c r="F181" s="817"/>
      <c r="G181" s="817"/>
      <c r="H181" s="817"/>
      <c r="I181" s="817"/>
      <c r="J181" s="817"/>
      <c r="K181" s="817"/>
      <c r="L181" s="817"/>
      <c r="M181" s="817"/>
      <c r="N181" s="662"/>
      <c r="O181" s="662"/>
      <c r="P181" s="817"/>
      <c r="Q181" s="817"/>
      <c r="R181" s="817"/>
      <c r="S181" s="817"/>
      <c r="T181" s="817"/>
      <c r="U181" s="817"/>
      <c r="V181" s="817"/>
      <c r="W181" s="817"/>
      <c r="X181" s="817"/>
      <c r="Y181" s="818"/>
    </row>
    <row r="182" spans="1:28">
      <c r="B182" s="806" t="s">
        <v>4786</v>
      </c>
      <c r="C182" s="662"/>
      <c r="D182" s="662"/>
      <c r="E182" s="662"/>
      <c r="F182" s="662"/>
      <c r="G182" s="662"/>
      <c r="H182" s="662"/>
      <c r="I182" s="662"/>
      <c r="J182" s="662"/>
      <c r="K182" s="662"/>
      <c r="L182" s="662"/>
      <c r="M182" s="662"/>
      <c r="N182" s="662"/>
      <c r="O182" s="662"/>
      <c r="P182" s="662"/>
      <c r="Q182" s="662"/>
      <c r="R182" s="662"/>
      <c r="S182" s="662"/>
      <c r="T182" s="662"/>
      <c r="U182" s="662"/>
      <c r="V182" s="662"/>
      <c r="W182" s="2335"/>
      <c r="X182" s="2335"/>
      <c r="Y182" s="819"/>
    </row>
    <row r="183" spans="1:28">
      <c r="B183" s="806" t="s">
        <v>4787</v>
      </c>
      <c r="C183" s="662"/>
      <c r="D183" s="662"/>
      <c r="E183" s="662"/>
      <c r="F183" s="662"/>
      <c r="G183" s="662"/>
      <c r="H183" s="662"/>
      <c r="I183" s="662"/>
      <c r="J183" s="662"/>
      <c r="K183" s="662"/>
      <c r="L183" s="662"/>
      <c r="M183" s="662"/>
      <c r="N183" s="662"/>
      <c r="O183" s="662"/>
      <c r="P183" s="662"/>
      <c r="Q183" s="662"/>
      <c r="R183" s="662"/>
      <c r="S183" s="662"/>
      <c r="T183" s="662"/>
      <c r="U183" s="662"/>
      <c r="V183" s="662"/>
      <c r="W183" s="662"/>
      <c r="X183" s="662"/>
      <c r="Y183" s="819"/>
    </row>
    <row r="184" spans="1:28">
      <c r="B184" s="806"/>
      <c r="C184" s="662"/>
      <c r="D184" s="662" t="s">
        <v>4790</v>
      </c>
      <c r="E184" s="662"/>
      <c r="F184" s="662"/>
      <c r="G184" s="662"/>
      <c r="H184" s="662"/>
      <c r="I184" s="662"/>
      <c r="J184" s="662"/>
      <c r="K184" s="662"/>
      <c r="L184" s="662"/>
      <c r="M184" s="662"/>
      <c r="N184" s="662"/>
      <c r="O184" s="662"/>
      <c r="P184" s="662"/>
      <c r="Q184" s="662"/>
      <c r="R184" s="662"/>
      <c r="S184" s="662"/>
      <c r="T184" s="662"/>
      <c r="U184" s="662"/>
      <c r="V184" s="662"/>
      <c r="W184" s="2335"/>
      <c r="X184" s="2335"/>
      <c r="Y184" s="819"/>
    </row>
    <row r="185" spans="1:28" ht="5.45" customHeight="1">
      <c r="B185" s="806"/>
      <c r="C185" s="662"/>
      <c r="D185" s="662"/>
      <c r="E185" s="662"/>
      <c r="F185" s="662"/>
      <c r="G185" s="662"/>
      <c r="H185" s="662"/>
      <c r="I185" s="662"/>
      <c r="J185" s="662"/>
      <c r="K185" s="662"/>
      <c r="L185" s="662"/>
      <c r="M185" s="662"/>
      <c r="N185" s="662"/>
      <c r="O185" s="662"/>
      <c r="P185" s="662"/>
      <c r="Q185" s="662"/>
      <c r="R185" s="662"/>
      <c r="S185" s="662"/>
      <c r="T185" s="662"/>
      <c r="U185" s="662"/>
      <c r="V185" s="662"/>
      <c r="W185" s="820"/>
      <c r="X185" s="820"/>
      <c r="Y185" s="819"/>
    </row>
    <row r="186" spans="1:28">
      <c r="B186" s="806"/>
      <c r="C186" s="662"/>
      <c r="D186" s="662" t="s">
        <v>4791</v>
      </c>
      <c r="E186" s="662"/>
      <c r="F186" s="662"/>
      <c r="G186" s="662"/>
      <c r="H186" s="662"/>
      <c r="I186" s="662"/>
      <c r="J186" s="662"/>
      <c r="K186" s="662"/>
      <c r="L186" s="662"/>
      <c r="M186" s="662"/>
      <c r="N186" s="662"/>
      <c r="O186" s="662"/>
      <c r="P186" s="662"/>
      <c r="Q186" s="662"/>
      <c r="R186" s="662"/>
      <c r="S186" s="662"/>
      <c r="T186" s="662"/>
      <c r="U186" s="662"/>
      <c r="V186" s="662"/>
      <c r="W186" s="2335"/>
      <c r="X186" s="2335"/>
      <c r="Y186" s="819"/>
    </row>
    <row r="187" spans="1:28" ht="7.5" customHeight="1">
      <c r="B187" s="806"/>
      <c r="C187" s="662"/>
      <c r="D187" s="662"/>
      <c r="E187" s="662"/>
      <c r="F187" s="662"/>
      <c r="G187" s="662"/>
      <c r="H187" s="662"/>
      <c r="I187" s="662"/>
      <c r="J187" s="662"/>
      <c r="K187" s="662"/>
      <c r="L187" s="662"/>
      <c r="M187" s="662"/>
      <c r="N187" s="662"/>
      <c r="O187" s="662"/>
      <c r="P187" s="662"/>
      <c r="Q187" s="662"/>
      <c r="R187" s="662"/>
      <c r="S187" s="662"/>
      <c r="T187" s="662"/>
      <c r="U187" s="662"/>
      <c r="V187" s="662"/>
      <c r="W187" s="820"/>
      <c r="X187" s="820"/>
      <c r="Y187" s="819"/>
    </row>
    <row r="188" spans="1:28">
      <c r="B188" s="806" t="s">
        <v>4788</v>
      </c>
      <c r="C188" s="662"/>
      <c r="D188" s="662"/>
      <c r="E188" s="662"/>
      <c r="F188" s="662"/>
      <c r="G188" s="662"/>
      <c r="H188" s="662"/>
      <c r="I188" s="662"/>
      <c r="J188" s="662"/>
      <c r="K188" s="662"/>
      <c r="L188" s="662"/>
      <c r="M188" s="662"/>
      <c r="N188" s="662"/>
      <c r="O188" s="662"/>
      <c r="P188" s="662"/>
      <c r="Q188" s="662"/>
      <c r="R188" s="662"/>
      <c r="S188" s="662"/>
      <c r="T188" s="662"/>
      <c r="U188" s="662"/>
      <c r="V188" s="662"/>
      <c r="W188" s="2335"/>
      <c r="X188" s="2335"/>
      <c r="Y188" s="819"/>
    </row>
    <row r="189" spans="1:28" ht="24" customHeight="1">
      <c r="A189" s="7" t="s">
        <v>4702</v>
      </c>
      <c r="B189" s="821" t="s">
        <v>4898</v>
      </c>
      <c r="C189" s="662"/>
      <c r="D189" s="662"/>
      <c r="E189" s="662"/>
      <c r="F189" s="662"/>
      <c r="G189" s="662"/>
      <c r="H189" s="662"/>
      <c r="I189" s="662"/>
      <c r="J189" s="662"/>
      <c r="K189" s="662"/>
      <c r="L189" s="662"/>
      <c r="M189" s="662"/>
      <c r="N189" s="662"/>
      <c r="O189" s="662"/>
      <c r="P189" s="662"/>
      <c r="Q189" s="662"/>
      <c r="R189" s="662"/>
      <c r="S189" s="662"/>
      <c r="T189" s="662"/>
      <c r="U189" s="662"/>
      <c r="V189" s="662"/>
      <c r="W189" s="820"/>
      <c r="X189" s="820"/>
      <c r="Y189" s="819"/>
    </row>
    <row r="190" spans="1:28">
      <c r="B190" s="806" t="s">
        <v>4789</v>
      </c>
      <c r="C190" s="662"/>
      <c r="D190" s="662"/>
      <c r="E190" s="662"/>
      <c r="F190" s="662"/>
      <c r="G190" s="662"/>
      <c r="H190" s="662"/>
      <c r="I190" s="662"/>
      <c r="J190" s="662"/>
      <c r="K190" s="662"/>
      <c r="L190" s="662"/>
      <c r="M190" s="662"/>
      <c r="N190" s="662"/>
      <c r="O190" s="662"/>
      <c r="P190" s="662"/>
      <c r="Q190" s="662"/>
      <c r="R190" s="662"/>
      <c r="S190" s="662"/>
      <c r="T190" s="662"/>
      <c r="U190" s="662"/>
      <c r="V190" s="662"/>
      <c r="W190" s="2335"/>
      <c r="X190" s="2335"/>
      <c r="Y190" s="819"/>
    </row>
    <row r="191" spans="1:28" ht="5.0999999999999996" customHeight="1">
      <c r="B191" s="236"/>
      <c r="C191" s="235"/>
      <c r="D191" s="235"/>
      <c r="E191" s="235"/>
      <c r="F191" s="235"/>
      <c r="G191" s="235"/>
      <c r="H191" s="235"/>
      <c r="I191" s="235"/>
      <c r="J191" s="235"/>
      <c r="K191" s="235"/>
      <c r="L191" s="235"/>
      <c r="M191" s="235"/>
      <c r="N191" s="235"/>
      <c r="O191" s="235"/>
      <c r="P191" s="235"/>
      <c r="Q191" s="235"/>
      <c r="R191" s="235"/>
      <c r="S191" s="235"/>
      <c r="T191" s="235"/>
      <c r="U191" s="235"/>
      <c r="V191" s="235"/>
      <c r="W191" s="235"/>
      <c r="X191" s="235"/>
      <c r="Y191" s="564"/>
    </row>
  </sheetData>
  <sheetProtection selectLockedCells="1"/>
  <dataConsolidate/>
  <mergeCells count="347">
    <mergeCell ref="D158:F158"/>
    <mergeCell ref="O146:O147"/>
    <mergeCell ref="S145:W145"/>
    <mergeCell ref="E115:W115"/>
    <mergeCell ref="V71:W71"/>
    <mergeCell ref="B19:X19"/>
    <mergeCell ref="B149:M149"/>
    <mergeCell ref="B150:M150"/>
    <mergeCell ref="N149:W150"/>
    <mergeCell ref="P126:W126"/>
    <mergeCell ref="P127:W127"/>
    <mergeCell ref="P128:W128"/>
    <mergeCell ref="G133:K133"/>
    <mergeCell ref="W146:W147"/>
    <mergeCell ref="G134:K134"/>
    <mergeCell ref="G135:K135"/>
    <mergeCell ref="G136:K136"/>
    <mergeCell ref="G137:K137"/>
    <mergeCell ref="G138:K138"/>
    <mergeCell ref="B145:M145"/>
    <mergeCell ref="P146:Q147"/>
    <mergeCell ref="R146:R147"/>
    <mergeCell ref="B141:M141"/>
    <mergeCell ref="P141:W141"/>
    <mergeCell ref="P145:R145"/>
    <mergeCell ref="N146:N147"/>
    <mergeCell ref="L178:M178"/>
    <mergeCell ref="B166:C166"/>
    <mergeCell ref="D166:F166"/>
    <mergeCell ref="G166:K166"/>
    <mergeCell ref="L172:M172"/>
    <mergeCell ref="B162:C162"/>
    <mergeCell ref="D162:F162"/>
    <mergeCell ref="G162:K162"/>
    <mergeCell ref="B163:C163"/>
    <mergeCell ref="D163:F163"/>
    <mergeCell ref="G163:K163"/>
    <mergeCell ref="B168:Y168"/>
    <mergeCell ref="L174:M174"/>
    <mergeCell ref="X166:Y166"/>
    <mergeCell ref="B167:C167"/>
    <mergeCell ref="D167:F167"/>
    <mergeCell ref="G167:K167"/>
    <mergeCell ref="X167:Y167"/>
    <mergeCell ref="B165:C165"/>
    <mergeCell ref="D165:F165"/>
    <mergeCell ref="G165:K165"/>
    <mergeCell ref="X165:Y165"/>
    <mergeCell ref="L156:M156"/>
    <mergeCell ref="P156:Q156"/>
    <mergeCell ref="B157:C157"/>
    <mergeCell ref="D157:F157"/>
    <mergeCell ref="G157:K157"/>
    <mergeCell ref="X157:Y157"/>
    <mergeCell ref="B155:C156"/>
    <mergeCell ref="D155:F156"/>
    <mergeCell ref="G155:K156"/>
    <mergeCell ref="L155:M155"/>
    <mergeCell ref="R156:S156"/>
    <mergeCell ref="V156:W156"/>
    <mergeCell ref="P155:W155"/>
    <mergeCell ref="G164:K164"/>
    <mergeCell ref="X164:Y164"/>
    <mergeCell ref="B161:C161"/>
    <mergeCell ref="D161:F161"/>
    <mergeCell ref="G161:K161"/>
    <mergeCell ref="B159:C159"/>
    <mergeCell ref="D159:F159"/>
    <mergeCell ref="X162:Y162"/>
    <mergeCell ref="G159:K159"/>
    <mergeCell ref="B164:C164"/>
    <mergeCell ref="D164:F164"/>
    <mergeCell ref="B146:M147"/>
    <mergeCell ref="C116:D116"/>
    <mergeCell ref="E116:M116"/>
    <mergeCell ref="P116:W116"/>
    <mergeCell ref="B118:D118"/>
    <mergeCell ref="B119:D129"/>
    <mergeCell ref="E119:M119"/>
    <mergeCell ref="P119:W119"/>
    <mergeCell ref="X163:Y163"/>
    <mergeCell ref="B160:C160"/>
    <mergeCell ref="D160:F160"/>
    <mergeCell ref="G160:K160"/>
    <mergeCell ref="X160:Y160"/>
    <mergeCell ref="X161:Y161"/>
    <mergeCell ref="E123:M123"/>
    <mergeCell ref="G158:K158"/>
    <mergeCell ref="B142:M143"/>
    <mergeCell ref="P154:Y154"/>
    <mergeCell ref="B153:Y153"/>
    <mergeCell ref="X158:Y158"/>
    <mergeCell ref="B158:C158"/>
    <mergeCell ref="X159:Y159"/>
    <mergeCell ref="S146:V147"/>
    <mergeCell ref="X155:Y156"/>
    <mergeCell ref="P114:W114"/>
    <mergeCell ref="N142:N143"/>
    <mergeCell ref="E114:M114"/>
    <mergeCell ref="E125:M125"/>
    <mergeCell ref="P125:W125"/>
    <mergeCell ref="E120:M120"/>
    <mergeCell ref="P120:W120"/>
    <mergeCell ref="E121:M121"/>
    <mergeCell ref="E129:M129"/>
    <mergeCell ref="P129:W129"/>
    <mergeCell ref="E126:M126"/>
    <mergeCell ref="E127:M127"/>
    <mergeCell ref="E128:M128"/>
    <mergeCell ref="O142:O143"/>
    <mergeCell ref="Q142:W143"/>
    <mergeCell ref="G132:K132"/>
    <mergeCell ref="B131:Y131"/>
    <mergeCell ref="B107:B116"/>
    <mergeCell ref="C107:D111"/>
    <mergeCell ref="P123:W123"/>
    <mergeCell ref="E124:M124"/>
    <mergeCell ref="P122:W122"/>
    <mergeCell ref="P112:W112"/>
    <mergeCell ref="P113:W113"/>
    <mergeCell ref="E102:M102"/>
    <mergeCell ref="P101:W101"/>
    <mergeCell ref="E106:M106"/>
    <mergeCell ref="P106:W106"/>
    <mergeCell ref="P102:W102"/>
    <mergeCell ref="E105:M105"/>
    <mergeCell ref="P105:W105"/>
    <mergeCell ref="B51:E51"/>
    <mergeCell ref="F51:K51"/>
    <mergeCell ref="B57:E57"/>
    <mergeCell ref="F57:J57"/>
    <mergeCell ref="B58:E58"/>
    <mergeCell ref="F58:J58"/>
    <mergeCell ref="A59:Z59"/>
    <mergeCell ref="B61:Y61"/>
    <mergeCell ref="B62:Z62"/>
    <mergeCell ref="K57:P57"/>
    <mergeCell ref="K58:P58"/>
    <mergeCell ref="B53:E53"/>
    <mergeCell ref="F53:K53"/>
    <mergeCell ref="B54:E54"/>
    <mergeCell ref="F54:K54"/>
    <mergeCell ref="B65:E65"/>
    <mergeCell ref="F65:M65"/>
    <mergeCell ref="P65:W65"/>
    <mergeCell ref="C70:C83"/>
    <mergeCell ref="P80:W80"/>
    <mergeCell ref="F81:M81"/>
    <mergeCell ref="P81:W81"/>
    <mergeCell ref="F82:M82"/>
    <mergeCell ref="D77:E79"/>
    <mergeCell ref="F77:M77"/>
    <mergeCell ref="P77:W77"/>
    <mergeCell ref="F68:M68"/>
    <mergeCell ref="F69:M69"/>
    <mergeCell ref="P67:W67"/>
    <mergeCell ref="P68:W68"/>
    <mergeCell ref="P69:W69"/>
    <mergeCell ref="C68:E69"/>
    <mergeCell ref="D83:E83"/>
    <mergeCell ref="F83:M83"/>
    <mergeCell ref="P83:W83"/>
    <mergeCell ref="P73:W73"/>
    <mergeCell ref="D74:E76"/>
    <mergeCell ref="P79:W79"/>
    <mergeCell ref="P74:W74"/>
    <mergeCell ref="D80:E82"/>
    <mergeCell ref="F80:M80"/>
    <mergeCell ref="D40:K40"/>
    <mergeCell ref="L40:Q40"/>
    <mergeCell ref="R40:Y40"/>
    <mergeCell ref="D41:K41"/>
    <mergeCell ref="L41:Q41"/>
    <mergeCell ref="R41:Y41"/>
    <mergeCell ref="P66:W66"/>
    <mergeCell ref="F67:M67"/>
    <mergeCell ref="P78:W78"/>
    <mergeCell ref="F78:M78"/>
    <mergeCell ref="D70:E73"/>
    <mergeCell ref="F70:M71"/>
    <mergeCell ref="N70:N71"/>
    <mergeCell ref="O70:O71"/>
    <mergeCell ref="F73:M73"/>
    <mergeCell ref="P75:W75"/>
    <mergeCell ref="F76:M76"/>
    <mergeCell ref="P76:W76"/>
    <mergeCell ref="P71:S71"/>
    <mergeCell ref="C66:E67"/>
    <mergeCell ref="F66:M66"/>
    <mergeCell ref="F72:M72"/>
    <mergeCell ref="P72:W72"/>
    <mergeCell ref="P70:W70"/>
    <mergeCell ref="L44:Q44"/>
    <mergeCell ref="R44:Y44"/>
    <mergeCell ref="D45:K45"/>
    <mergeCell ref="L45:Q45"/>
    <mergeCell ref="R45:Y45"/>
    <mergeCell ref="D46:K46"/>
    <mergeCell ref="L46:Q46"/>
    <mergeCell ref="R46:Y46"/>
    <mergeCell ref="L42:Q42"/>
    <mergeCell ref="R42:Y42"/>
    <mergeCell ref="C47:K47"/>
    <mergeCell ref="L47:Q47"/>
    <mergeCell ref="R47:Y47"/>
    <mergeCell ref="B35:B47"/>
    <mergeCell ref="C35:K35"/>
    <mergeCell ref="L35:Q35"/>
    <mergeCell ref="R35:Y35"/>
    <mergeCell ref="D36:K36"/>
    <mergeCell ref="L36:Q36"/>
    <mergeCell ref="R36:Y36"/>
    <mergeCell ref="D37:K37"/>
    <mergeCell ref="L37:Q37"/>
    <mergeCell ref="D43:K43"/>
    <mergeCell ref="L43:Q43"/>
    <mergeCell ref="R43:Y43"/>
    <mergeCell ref="D38:K38"/>
    <mergeCell ref="L38:Q38"/>
    <mergeCell ref="R38:Y38"/>
    <mergeCell ref="D39:K39"/>
    <mergeCell ref="L39:Q39"/>
    <mergeCell ref="D42:K42"/>
    <mergeCell ref="R37:Y37"/>
    <mergeCell ref="R39:Y39"/>
    <mergeCell ref="D44:K44"/>
    <mergeCell ref="R6:X6"/>
    <mergeCell ref="R7:X7"/>
    <mergeCell ref="B26:K26"/>
    <mergeCell ref="S3:X3"/>
    <mergeCell ref="B12:W12"/>
    <mergeCell ref="A23:Z23"/>
    <mergeCell ref="M24:P24"/>
    <mergeCell ref="Q24:Y24"/>
    <mergeCell ref="C15:X15"/>
    <mergeCell ref="C16:X16"/>
    <mergeCell ref="C17:X17"/>
    <mergeCell ref="B18:L18"/>
    <mergeCell ref="B20:X20"/>
    <mergeCell ref="C10:D10"/>
    <mergeCell ref="B4:D4"/>
    <mergeCell ref="P6:Q6"/>
    <mergeCell ref="P7:Q7"/>
    <mergeCell ref="B14:X14"/>
    <mergeCell ref="C33:K33"/>
    <mergeCell ref="L33:Q33"/>
    <mergeCell ref="R33:Y33"/>
    <mergeCell ref="B27:B33"/>
    <mergeCell ref="C27:K27"/>
    <mergeCell ref="L27:Q27"/>
    <mergeCell ref="R27:Y27"/>
    <mergeCell ref="D28:K28"/>
    <mergeCell ref="L28:Q28"/>
    <mergeCell ref="R28:Y28"/>
    <mergeCell ref="D29:K29"/>
    <mergeCell ref="L29:Q29"/>
    <mergeCell ref="R29:Y29"/>
    <mergeCell ref="D30:K30"/>
    <mergeCell ref="L30:Q30"/>
    <mergeCell ref="R30:Y30"/>
    <mergeCell ref="D31:K31"/>
    <mergeCell ref="L31:Q31"/>
    <mergeCell ref="R31:Y31"/>
    <mergeCell ref="D32:K32"/>
    <mergeCell ref="L32:Q32"/>
    <mergeCell ref="R32:Y32"/>
    <mergeCell ref="W188:X188"/>
    <mergeCell ref="W190:X190"/>
    <mergeCell ref="W184:X184"/>
    <mergeCell ref="W186:X186"/>
    <mergeCell ref="E118:M118"/>
    <mergeCell ref="P118:W118"/>
    <mergeCell ref="P107:W107"/>
    <mergeCell ref="E108:M108"/>
    <mergeCell ref="P108:W108"/>
    <mergeCell ref="E109:M109"/>
    <mergeCell ref="P109:W109"/>
    <mergeCell ref="E110:M110"/>
    <mergeCell ref="P110:W110"/>
    <mergeCell ref="E111:M111"/>
    <mergeCell ref="P111:W111"/>
    <mergeCell ref="B138:F138"/>
    <mergeCell ref="C112:D115"/>
    <mergeCell ref="E107:M107"/>
    <mergeCell ref="E112:M112"/>
    <mergeCell ref="E113:M113"/>
    <mergeCell ref="W182:X182"/>
    <mergeCell ref="P124:W124"/>
    <mergeCell ref="P121:W121"/>
    <mergeCell ref="E122:M122"/>
    <mergeCell ref="P90:W90"/>
    <mergeCell ref="P91:W91"/>
    <mergeCell ref="P92:W92"/>
    <mergeCell ref="P93:W93"/>
    <mergeCell ref="D92:M92"/>
    <mergeCell ref="D89:M89"/>
    <mergeCell ref="D90:M90"/>
    <mergeCell ref="D91:M91"/>
    <mergeCell ref="D88:M88"/>
    <mergeCell ref="F79:M79"/>
    <mergeCell ref="F74:M74"/>
    <mergeCell ref="P85:W86"/>
    <mergeCell ref="P87:W87"/>
    <mergeCell ref="C102:D102"/>
    <mergeCell ref="B96:D96"/>
    <mergeCell ref="E96:M96"/>
    <mergeCell ref="P96:W96"/>
    <mergeCell ref="B97:B106"/>
    <mergeCell ref="C97:D101"/>
    <mergeCell ref="E97:M97"/>
    <mergeCell ref="P97:W97"/>
    <mergeCell ref="E98:M98"/>
    <mergeCell ref="P98:W98"/>
    <mergeCell ref="E99:M99"/>
    <mergeCell ref="C103:D106"/>
    <mergeCell ref="E103:M103"/>
    <mergeCell ref="P103:W103"/>
    <mergeCell ref="E104:M104"/>
    <mergeCell ref="P104:W104"/>
    <mergeCell ref="F75:M75"/>
    <mergeCell ref="B85:C86"/>
    <mergeCell ref="P88:W88"/>
    <mergeCell ref="P89:W89"/>
    <mergeCell ref="P100:W100"/>
    <mergeCell ref="E101:M101"/>
    <mergeCell ref="B140:W140"/>
    <mergeCell ref="B154:O154"/>
    <mergeCell ref="N155:O156"/>
    <mergeCell ref="L176:X176"/>
    <mergeCell ref="T156:U156"/>
    <mergeCell ref="P82:W82"/>
    <mergeCell ref="D93:F93"/>
    <mergeCell ref="G93:M93"/>
    <mergeCell ref="B132:F132"/>
    <mergeCell ref="B133:F133"/>
    <mergeCell ref="B134:F134"/>
    <mergeCell ref="B135:F135"/>
    <mergeCell ref="B136:F136"/>
    <mergeCell ref="B137:F137"/>
    <mergeCell ref="B87:C93"/>
    <mergeCell ref="D87:M87"/>
    <mergeCell ref="B66:B83"/>
    <mergeCell ref="D85:M86"/>
    <mergeCell ref="N85:N86"/>
    <mergeCell ref="O85:O86"/>
    <mergeCell ref="P99:W99"/>
    <mergeCell ref="E100:M100"/>
  </mergeCells>
  <phoneticPr fontId="5"/>
  <conditionalFormatting sqref="P66:W70 P72:W83 P87:W93">
    <cfRule type="expression" dxfId="4" priority="14">
      <formula>$O66="×"</formula>
    </cfRule>
  </conditionalFormatting>
  <conditionalFormatting sqref="P97:W114 P116 P119:W125 P126:P128 P129:W129">
    <cfRule type="expression" dxfId="3" priority="6">
      <formula>$O97="×"</formula>
    </cfRule>
  </conditionalFormatting>
  <conditionalFormatting sqref="Q24:Y24">
    <cfRule type="expression" dxfId="2" priority="7">
      <formula>#REF!=""</formula>
    </cfRule>
  </conditionalFormatting>
  <conditionalFormatting sqref="R45:Y46">
    <cfRule type="expression" dxfId="1" priority="1">
      <formula>$R$46&lt;&gt;""</formula>
    </cfRule>
  </conditionalFormatting>
  <conditionalFormatting sqref="V71">
    <cfRule type="expression" dxfId="0" priority="5">
      <formula>$O$70="○"</formula>
    </cfRule>
  </conditionalFormatting>
  <dataValidations count="8">
    <dataValidation type="list" allowBlank="1" showInputMessage="1" showErrorMessage="1" sqref="L174:M174 L172:M172 L178:M178" xr:uid="{00000000-0002-0000-0000-000006000000}">
      <formula1>"○,　"</formula1>
    </dataValidation>
    <dataValidation type="list" allowBlank="1" showInputMessage="1" showErrorMessage="1" sqref="X157:Y167 B58:P58 W182:X182 W184:X184 W186:X186 W188:X188 W190:X190" xr:uid="{00000000-0002-0000-0000-000005000000}">
      <formula1>B.○か空白</formula1>
    </dataValidation>
    <dataValidation type="list" allowBlank="1" showInputMessage="1" showErrorMessage="1" sqref="O73 O102:O106 O81:O83 O142:O143 O76 O78:O79 N68:O69 O146:O148 Q151" xr:uid="{00000000-0002-0000-0000-000004000000}">
      <formula1>Ｃ2.実施欄</formula1>
    </dataValidation>
    <dataValidation type="list" allowBlank="1" showInputMessage="1" showErrorMessage="1" sqref="N76 N81:N83 N142:N143 N102:N106 N78:N79 N73 N146:N148 P151" xr:uid="{00000000-0002-0000-0000-000003000000}">
      <formula1>Ｃ1.計画欄</formula1>
    </dataValidation>
    <dataValidation type="list" allowBlank="1" showInputMessage="1" showErrorMessage="1" sqref="B157:C167" xr:uid="{C7DB34C8-5C43-4B1F-AF51-A2747D55E704}">
      <formula1>F.施設</formula1>
    </dataValidation>
    <dataValidation type="list" allowBlank="1" showInputMessage="1" sqref="D157:F167" xr:uid="{DAF62549-77C8-466E-87E1-7FFF2B0BD4DE}">
      <formula1>M.長寿命化</formula1>
    </dataValidation>
    <dataValidation type="list" allowBlank="1" showInputMessage="1" showErrorMessage="1" sqref="M157:M167" xr:uid="{1B526A07-5AC3-485B-AA3E-AE696146E6FC}">
      <formula1>G.単位</formula1>
    </dataValidation>
    <dataValidation type="list" allowBlank="1" showInputMessage="1" showErrorMessage="1" sqref="B15:B17" xr:uid="{78113E0B-F1B9-4884-8661-A7B4DF5D9886}">
      <formula1>"□,■"</formula1>
    </dataValidation>
  </dataValidations>
  <printOptions horizontalCentered="1"/>
  <pageMargins left="0.59055118110236227" right="0.31496062992125984" top="0.74803149606299213" bottom="0.74803149606299213" header="0.31496062992125984" footer="0.31496062992125984"/>
  <pageSetup paperSize="9" scale="80" fitToHeight="0" orientation="portrait" r:id="rId1"/>
  <rowBreaks count="6" manualBreakCount="6">
    <brk id="21" max="16383" man="1"/>
    <brk id="47" max="25" man="1"/>
    <brk id="93" max="25" man="1"/>
    <brk id="117" max="25" man="1"/>
    <brk id="151" max="25" man="1"/>
    <brk id="192" max="21"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08DB5-33C9-4379-A0EA-53C874540B8A}">
  <sheetPr codeName="Sheet22">
    <tabColor rgb="FFFF0000"/>
    <pageSetUpPr fitToPage="1"/>
  </sheetPr>
  <dimension ref="A1:AM67"/>
  <sheetViews>
    <sheetView showGridLines="0" view="pageBreakPreview" zoomScale="75" zoomScaleNormal="86" zoomScaleSheetLayoutView="77" workbookViewId="0">
      <selection activeCell="C8" sqref="C8:G8"/>
    </sheetView>
  </sheetViews>
  <sheetFormatPr defaultColWidth="8.625" defaultRowHeight="16.5"/>
  <cols>
    <col min="1" max="1" width="3.25" style="2" customWidth="1"/>
    <col min="2" max="2" width="4.625" style="2" customWidth="1"/>
    <col min="3" max="4" width="5.875" style="2" customWidth="1"/>
    <col min="5" max="14" width="6.125" style="2" customWidth="1"/>
    <col min="15" max="37" width="4.375" style="2" customWidth="1"/>
    <col min="38" max="38" width="4.625" style="2" customWidth="1"/>
    <col min="39" max="39" width="10.625" style="2" customWidth="1"/>
    <col min="40" max="61" width="4.625" style="2" customWidth="1"/>
    <col min="62" max="16384" width="8.625" style="2"/>
  </cols>
  <sheetData>
    <row r="1" spans="1:26" s="609" customFormat="1" ht="19.5" customHeight="1">
      <c r="A1" s="1165"/>
      <c r="B1" s="571" t="s">
        <v>4926</v>
      </c>
      <c r="C1" s="1165"/>
      <c r="D1" s="1165"/>
      <c r="E1" s="1165"/>
      <c r="F1" s="1165"/>
      <c r="G1" s="1165"/>
      <c r="H1" s="1165"/>
      <c r="I1" s="1165"/>
      <c r="J1" s="1165"/>
      <c r="K1" s="1165"/>
      <c r="L1" s="1165"/>
      <c r="M1" s="1165"/>
      <c r="N1" s="1165"/>
      <c r="O1" s="1165"/>
      <c r="P1" s="1165"/>
      <c r="Q1" s="1165"/>
      <c r="R1" s="1165"/>
      <c r="S1" s="1165"/>
      <c r="T1" s="1165"/>
      <c r="U1" s="1165"/>
      <c r="V1" s="1165"/>
      <c r="W1" s="1165"/>
      <c r="X1" s="1165"/>
      <c r="Y1" s="1165"/>
      <c r="Z1" s="1165"/>
    </row>
    <row r="2" spans="1:26" s="609" customFormat="1" ht="9" customHeight="1">
      <c r="A2" s="1165"/>
      <c r="B2" s="1165"/>
      <c r="C2" s="1166"/>
      <c r="D2" s="1165"/>
      <c r="E2" s="1165"/>
      <c r="F2" s="1167"/>
      <c r="G2" s="1165"/>
      <c r="H2" s="1165"/>
      <c r="I2" s="1168"/>
      <c r="J2" s="1168"/>
      <c r="K2" s="1168"/>
      <c r="L2" s="1168"/>
      <c r="M2" s="1165"/>
      <c r="N2" s="1165"/>
      <c r="O2" s="1165"/>
      <c r="P2" s="1165"/>
      <c r="Q2" s="1165"/>
      <c r="R2" s="1165"/>
      <c r="S2" s="1165"/>
      <c r="T2" s="1165"/>
      <c r="U2" s="1165"/>
      <c r="V2" s="1165"/>
      <c r="W2" s="1165"/>
      <c r="X2" s="1165"/>
      <c r="Y2" s="1165"/>
      <c r="Z2" s="1165"/>
    </row>
    <row r="3" spans="1:26" s="609" customFormat="1" ht="19.5" customHeight="1">
      <c r="A3" s="1165"/>
      <c r="B3" s="571" t="s">
        <v>4870</v>
      </c>
      <c r="C3" s="1165"/>
      <c r="D3" s="1165"/>
      <c r="E3" s="1165"/>
      <c r="F3" s="1165"/>
      <c r="G3" s="1165"/>
      <c r="H3" s="1165"/>
      <c r="I3" s="1165"/>
      <c r="J3" s="1165"/>
      <c r="K3" s="1165"/>
      <c r="L3" s="1165"/>
      <c r="M3" s="1165"/>
      <c r="N3" s="1165"/>
      <c r="O3" s="1165"/>
      <c r="P3" s="1165"/>
      <c r="Q3" s="1165"/>
      <c r="R3" s="1165"/>
      <c r="S3" s="1165"/>
      <c r="T3" s="1165"/>
      <c r="U3" s="1165"/>
      <c r="V3" s="1165"/>
      <c r="W3" s="1165"/>
      <c r="X3" s="1165"/>
      <c r="Y3" s="1165"/>
      <c r="Z3" s="1165"/>
    </row>
    <row r="4" spans="1:26" s="609" customFormat="1" ht="12.95" customHeight="1">
      <c r="A4" s="1165"/>
      <c r="B4" s="1165"/>
      <c r="C4" s="2610" t="s">
        <v>4839</v>
      </c>
      <c r="D4" s="2610"/>
      <c r="E4" s="2610"/>
      <c r="F4" s="2610"/>
      <c r="G4" s="2610"/>
      <c r="H4" s="2610"/>
      <c r="I4" s="2610"/>
      <c r="J4" s="2610"/>
      <c r="K4" s="2610"/>
      <c r="L4" s="2610"/>
      <c r="M4" s="2610" t="s">
        <v>4671</v>
      </c>
      <c r="N4" s="2610"/>
      <c r="O4" s="2610"/>
      <c r="P4" s="2610"/>
      <c r="Q4" s="2610"/>
      <c r="R4" s="2610"/>
      <c r="S4" s="2610"/>
      <c r="T4" s="2610"/>
      <c r="U4" s="2610"/>
      <c r="V4" s="2610"/>
      <c r="W4" s="1165"/>
      <c r="X4" s="1165"/>
      <c r="Y4" s="1165"/>
      <c r="Z4" s="1165"/>
    </row>
    <row r="5" spans="1:26" s="609" customFormat="1" ht="12.95" customHeight="1">
      <c r="A5" s="1165"/>
      <c r="B5" s="1165"/>
      <c r="C5" s="2610"/>
      <c r="D5" s="2610"/>
      <c r="E5" s="2610"/>
      <c r="F5" s="2610"/>
      <c r="G5" s="2610"/>
      <c r="H5" s="2610"/>
      <c r="I5" s="2610"/>
      <c r="J5" s="2610"/>
      <c r="K5" s="2610"/>
      <c r="L5" s="2610"/>
      <c r="M5" s="2610"/>
      <c r="N5" s="2610"/>
      <c r="O5" s="2610"/>
      <c r="P5" s="2610"/>
      <c r="Q5" s="2610"/>
      <c r="R5" s="2610"/>
      <c r="S5" s="2610"/>
      <c r="T5" s="2610"/>
      <c r="U5" s="2610"/>
      <c r="V5" s="2610"/>
      <c r="W5" s="1165"/>
      <c r="X5" s="1165"/>
      <c r="Y5" s="1165"/>
      <c r="Z5" s="1165"/>
    </row>
    <row r="6" spans="1:26" s="609" customFormat="1" ht="12.95" customHeight="1">
      <c r="A6" s="1165"/>
      <c r="B6" s="1165"/>
      <c r="C6" s="2610"/>
      <c r="D6" s="2610"/>
      <c r="E6" s="2610"/>
      <c r="F6" s="2610"/>
      <c r="G6" s="2610"/>
      <c r="H6" s="2610"/>
      <c r="I6" s="2610"/>
      <c r="J6" s="2610"/>
      <c r="K6" s="2610"/>
      <c r="L6" s="2610"/>
      <c r="M6" s="2610"/>
      <c r="N6" s="2610"/>
      <c r="O6" s="2610"/>
      <c r="P6" s="2610"/>
      <c r="Q6" s="2610"/>
      <c r="R6" s="2610"/>
      <c r="S6" s="2610"/>
      <c r="T6" s="2610"/>
      <c r="U6" s="2610"/>
      <c r="V6" s="2610"/>
      <c r="W6" s="1165"/>
      <c r="X6" s="1165"/>
      <c r="Y6" s="1165"/>
      <c r="Z6" s="1165"/>
    </row>
    <row r="7" spans="1:26" s="609" customFormat="1">
      <c r="A7" s="1165"/>
      <c r="B7" s="1165"/>
      <c r="C7" s="2611" t="s">
        <v>4672</v>
      </c>
      <c r="D7" s="2611"/>
      <c r="E7" s="2611"/>
      <c r="F7" s="2611"/>
      <c r="G7" s="2611"/>
      <c r="H7" s="2611" t="s">
        <v>4673</v>
      </c>
      <c r="I7" s="2611"/>
      <c r="J7" s="2611"/>
      <c r="K7" s="2611"/>
      <c r="L7" s="2611"/>
      <c r="M7" s="2611" t="s">
        <v>4674</v>
      </c>
      <c r="N7" s="2611"/>
      <c r="O7" s="2611"/>
      <c r="P7" s="2611"/>
      <c r="Q7" s="2611"/>
      <c r="R7" s="2611" t="s">
        <v>4675</v>
      </c>
      <c r="S7" s="2611"/>
      <c r="T7" s="2611"/>
      <c r="U7" s="2611"/>
      <c r="V7" s="2611"/>
      <c r="W7" s="1165"/>
      <c r="X7" s="1165"/>
      <c r="Y7" s="1165"/>
      <c r="Z7" s="1165"/>
    </row>
    <row r="8" spans="1:26" s="609" customFormat="1">
      <c r="A8" s="1165"/>
      <c r="B8" s="1165"/>
      <c r="C8" s="2604"/>
      <c r="D8" s="2604"/>
      <c r="E8" s="2604"/>
      <c r="F8" s="2604"/>
      <c r="G8" s="2604"/>
      <c r="H8" s="1139"/>
      <c r="I8" s="1169" t="s">
        <v>4749</v>
      </c>
      <c r="J8" s="1170" t="s">
        <v>4750</v>
      </c>
      <c r="K8" s="1141"/>
      <c r="L8" s="1171" t="s">
        <v>4749</v>
      </c>
      <c r="M8" s="2608"/>
      <c r="N8" s="2609"/>
      <c r="O8" s="2609"/>
      <c r="P8" s="2609"/>
      <c r="Q8" s="2602"/>
      <c r="R8" s="1139"/>
      <c r="S8" s="1169" t="s">
        <v>4749</v>
      </c>
      <c r="T8" s="1170" t="s">
        <v>4750</v>
      </c>
      <c r="U8" s="1141"/>
      <c r="V8" s="1171" t="s">
        <v>4749</v>
      </c>
      <c r="W8" s="1165"/>
      <c r="X8" s="1165"/>
      <c r="Y8" s="1165"/>
      <c r="Z8" s="1165"/>
    </row>
    <row r="9" spans="1:26" s="609" customFormat="1">
      <c r="A9" s="1165"/>
      <c r="B9" s="1165"/>
      <c r="C9" s="2613"/>
      <c r="D9" s="2614"/>
      <c r="E9" s="2614"/>
      <c r="F9" s="2614"/>
      <c r="G9" s="2615"/>
      <c r="H9" s="1139"/>
      <c r="I9" s="1169" t="s">
        <v>4749</v>
      </c>
      <c r="J9" s="1170" t="s">
        <v>4750</v>
      </c>
      <c r="K9" s="1141"/>
      <c r="L9" s="1171" t="s">
        <v>4749</v>
      </c>
      <c r="M9" s="2602"/>
      <c r="N9" s="2603"/>
      <c r="O9" s="2603"/>
      <c r="P9" s="2603"/>
      <c r="Q9" s="2603"/>
      <c r="R9" s="1139"/>
      <c r="S9" s="1169" t="s">
        <v>4749</v>
      </c>
      <c r="T9" s="1170" t="s">
        <v>4750</v>
      </c>
      <c r="U9" s="1141"/>
      <c r="V9" s="1171" t="s">
        <v>4749</v>
      </c>
      <c r="W9" s="1165"/>
      <c r="X9" s="1165"/>
      <c r="Y9" s="1165"/>
      <c r="Z9" s="1165"/>
    </row>
    <row r="10" spans="1:26" s="609" customFormat="1">
      <c r="A10" s="1165"/>
      <c r="B10" s="1165"/>
      <c r="C10" s="2604"/>
      <c r="D10" s="2604"/>
      <c r="E10" s="2604"/>
      <c r="F10" s="2604"/>
      <c r="G10" s="2604"/>
      <c r="H10" s="1139"/>
      <c r="I10" s="1169" t="s">
        <v>4749</v>
      </c>
      <c r="J10" s="1170" t="s">
        <v>4750</v>
      </c>
      <c r="K10" s="1141"/>
      <c r="L10" s="1171" t="s">
        <v>4749</v>
      </c>
      <c r="M10" s="2602"/>
      <c r="N10" s="2603"/>
      <c r="O10" s="2603"/>
      <c r="P10" s="2603"/>
      <c r="Q10" s="2603"/>
      <c r="R10" s="1139"/>
      <c r="S10" s="1169" t="s">
        <v>4749</v>
      </c>
      <c r="T10" s="1170" t="s">
        <v>4750</v>
      </c>
      <c r="U10" s="1141"/>
      <c r="V10" s="1171" t="s">
        <v>4749</v>
      </c>
      <c r="W10" s="1165"/>
      <c r="X10" s="1165"/>
      <c r="Y10" s="1165"/>
      <c r="Z10" s="1165"/>
    </row>
    <row r="11" spans="1:26" s="609" customFormat="1">
      <c r="A11" s="1165"/>
      <c r="B11" s="1165"/>
      <c r="C11" s="2604"/>
      <c r="D11" s="2604"/>
      <c r="E11" s="2604"/>
      <c r="F11" s="2604"/>
      <c r="G11" s="2604"/>
      <c r="H11" s="1139"/>
      <c r="I11" s="1169" t="s">
        <v>4749</v>
      </c>
      <c r="J11" s="1170" t="s">
        <v>4750</v>
      </c>
      <c r="K11" s="1141"/>
      <c r="L11" s="1171" t="s">
        <v>4749</v>
      </c>
      <c r="M11" s="2602"/>
      <c r="N11" s="2603"/>
      <c r="O11" s="2603"/>
      <c r="P11" s="2603"/>
      <c r="Q11" s="2603"/>
      <c r="R11" s="1139"/>
      <c r="S11" s="1169" t="s">
        <v>4749</v>
      </c>
      <c r="T11" s="1170" t="s">
        <v>4750</v>
      </c>
      <c r="U11" s="1141"/>
      <c r="V11" s="1171" t="s">
        <v>4749</v>
      </c>
      <c r="W11" s="1165"/>
      <c r="X11" s="1165"/>
      <c r="Y11" s="1165"/>
      <c r="Z11" s="1165"/>
    </row>
    <row r="12" spans="1:26" s="609" customFormat="1">
      <c r="A12" s="1165"/>
      <c r="B12" s="1165"/>
      <c r="C12" s="2604"/>
      <c r="D12" s="2604"/>
      <c r="E12" s="2604"/>
      <c r="F12" s="2604"/>
      <c r="G12" s="2604"/>
      <c r="H12" s="1139"/>
      <c r="I12" s="1169" t="s">
        <v>4749</v>
      </c>
      <c r="J12" s="1170" t="s">
        <v>4750</v>
      </c>
      <c r="K12" s="1141"/>
      <c r="L12" s="1171" t="s">
        <v>4749</v>
      </c>
      <c r="M12" s="2602"/>
      <c r="N12" s="2603"/>
      <c r="O12" s="2603"/>
      <c r="P12" s="2603"/>
      <c r="Q12" s="2603"/>
      <c r="R12" s="1139"/>
      <c r="S12" s="1169" t="s">
        <v>4749</v>
      </c>
      <c r="T12" s="1170" t="s">
        <v>4750</v>
      </c>
      <c r="U12" s="1141"/>
      <c r="V12" s="1171" t="s">
        <v>4749</v>
      </c>
      <c r="W12" s="1165"/>
      <c r="X12" s="1165"/>
      <c r="Y12" s="1165"/>
      <c r="Z12" s="1165"/>
    </row>
    <row r="13" spans="1:26" s="609" customFormat="1">
      <c r="A13" s="1165"/>
      <c r="B13" s="1165"/>
      <c r="C13" s="2604"/>
      <c r="D13" s="2604"/>
      <c r="E13" s="2604"/>
      <c r="F13" s="2604"/>
      <c r="G13" s="2604"/>
      <c r="H13" s="1139"/>
      <c r="I13" s="1169" t="s">
        <v>4749</v>
      </c>
      <c r="J13" s="1170" t="s">
        <v>4750</v>
      </c>
      <c r="K13" s="1141"/>
      <c r="L13" s="1171" t="s">
        <v>4749</v>
      </c>
      <c r="M13" s="2602"/>
      <c r="N13" s="2603"/>
      <c r="O13" s="2603"/>
      <c r="P13" s="2603"/>
      <c r="Q13" s="2603"/>
      <c r="R13" s="1139"/>
      <c r="S13" s="1169" t="s">
        <v>4749</v>
      </c>
      <c r="T13" s="1170" t="s">
        <v>4750</v>
      </c>
      <c r="U13" s="1141"/>
      <c r="V13" s="1171" t="s">
        <v>4749</v>
      </c>
      <c r="W13" s="1165"/>
      <c r="X13" s="1165"/>
      <c r="Y13" s="1165"/>
      <c r="Z13" s="1165"/>
    </row>
    <row r="14" spans="1:26" s="609" customFormat="1">
      <c r="A14" s="1165"/>
      <c r="B14" s="1165"/>
      <c r="C14" s="2604"/>
      <c r="D14" s="2604"/>
      <c r="E14" s="2604"/>
      <c r="F14" s="2604"/>
      <c r="G14" s="2604"/>
      <c r="H14" s="1139"/>
      <c r="I14" s="1169" t="s">
        <v>4749</v>
      </c>
      <c r="J14" s="1170" t="s">
        <v>4750</v>
      </c>
      <c r="K14" s="1141"/>
      <c r="L14" s="1171" t="s">
        <v>4749</v>
      </c>
      <c r="M14" s="2602"/>
      <c r="N14" s="2603"/>
      <c r="O14" s="2603"/>
      <c r="P14" s="2603"/>
      <c r="Q14" s="2603"/>
      <c r="R14" s="1139"/>
      <c r="S14" s="1169" t="s">
        <v>4749</v>
      </c>
      <c r="T14" s="1170" t="s">
        <v>4750</v>
      </c>
      <c r="U14" s="1141"/>
      <c r="V14" s="1171" t="s">
        <v>4749</v>
      </c>
      <c r="W14" s="1165"/>
      <c r="X14" s="1165"/>
      <c r="Y14" s="1165"/>
      <c r="Z14" s="1165"/>
    </row>
    <row r="15" spans="1:26" s="609" customFormat="1">
      <c r="A15" s="1165"/>
      <c r="B15" s="1165"/>
      <c r="C15" s="2604"/>
      <c r="D15" s="2604"/>
      <c r="E15" s="2604"/>
      <c r="F15" s="2604"/>
      <c r="G15" s="2604"/>
      <c r="H15" s="1139"/>
      <c r="I15" s="1169" t="s">
        <v>4749</v>
      </c>
      <c r="J15" s="1170" t="s">
        <v>4750</v>
      </c>
      <c r="K15" s="1141"/>
      <c r="L15" s="1171" t="s">
        <v>4749</v>
      </c>
      <c r="M15" s="2602"/>
      <c r="N15" s="2603"/>
      <c r="O15" s="2603"/>
      <c r="P15" s="2603"/>
      <c r="Q15" s="2603"/>
      <c r="R15" s="1139"/>
      <c r="S15" s="1169" t="s">
        <v>4749</v>
      </c>
      <c r="T15" s="1170" t="s">
        <v>4750</v>
      </c>
      <c r="U15" s="1141"/>
      <c r="V15" s="1171" t="s">
        <v>4749</v>
      </c>
      <c r="W15" s="1165"/>
      <c r="X15" s="1165"/>
      <c r="Y15" s="1165"/>
      <c r="Z15" s="1165"/>
    </row>
    <row r="16" spans="1:26" s="609" customFormat="1">
      <c r="A16" s="1165"/>
      <c r="B16" s="1165"/>
      <c r="C16" s="2604"/>
      <c r="D16" s="2604"/>
      <c r="E16" s="2604"/>
      <c r="F16" s="2604"/>
      <c r="G16" s="2604"/>
      <c r="H16" s="1139"/>
      <c r="I16" s="1169" t="s">
        <v>4749</v>
      </c>
      <c r="J16" s="1170" t="s">
        <v>4750</v>
      </c>
      <c r="K16" s="1141"/>
      <c r="L16" s="1171" t="s">
        <v>4749</v>
      </c>
      <c r="M16" s="2602"/>
      <c r="N16" s="2603"/>
      <c r="O16" s="2603"/>
      <c r="P16" s="2603"/>
      <c r="Q16" s="2603"/>
      <c r="R16" s="1139"/>
      <c r="S16" s="1169" t="s">
        <v>4749</v>
      </c>
      <c r="T16" s="1170" t="s">
        <v>4750</v>
      </c>
      <c r="U16" s="1141"/>
      <c r="V16" s="1171" t="s">
        <v>4749</v>
      </c>
      <c r="W16" s="1165"/>
      <c r="X16" s="1165"/>
      <c r="Y16" s="1165"/>
      <c r="Z16" s="1165"/>
    </row>
    <row r="17" spans="1:37" s="609" customFormat="1">
      <c r="A17" s="1165"/>
      <c r="B17" s="1165"/>
      <c r="C17" s="2604"/>
      <c r="D17" s="2604"/>
      <c r="E17" s="2604"/>
      <c r="F17" s="2604"/>
      <c r="G17" s="2604"/>
      <c r="H17" s="1140"/>
      <c r="I17" s="1172" t="s">
        <v>4749</v>
      </c>
      <c r="J17" s="1173" t="s">
        <v>4750</v>
      </c>
      <c r="K17" s="1142"/>
      <c r="L17" s="1174" t="s">
        <v>4749</v>
      </c>
      <c r="M17" s="2605"/>
      <c r="N17" s="2606"/>
      <c r="O17" s="2606"/>
      <c r="P17" s="2606"/>
      <c r="Q17" s="2606"/>
      <c r="R17" s="1140"/>
      <c r="S17" s="1172" t="s">
        <v>4749</v>
      </c>
      <c r="T17" s="1173" t="s">
        <v>4750</v>
      </c>
      <c r="U17" s="1142"/>
      <c r="V17" s="1174" t="s">
        <v>4749</v>
      </c>
      <c r="W17" s="1165"/>
      <c r="X17" s="1165"/>
      <c r="Y17" s="1165"/>
      <c r="Z17" s="1165"/>
    </row>
    <row r="18" spans="1:37" s="609" customFormat="1">
      <c r="A18" s="1165"/>
      <c r="B18" s="1165"/>
      <c r="C18" s="2604"/>
      <c r="D18" s="2604"/>
      <c r="E18" s="2604"/>
      <c r="F18" s="2604"/>
      <c r="G18" s="2604"/>
      <c r="H18" s="1140"/>
      <c r="I18" s="1172" t="s">
        <v>4749</v>
      </c>
      <c r="J18" s="1173" t="s">
        <v>4750</v>
      </c>
      <c r="K18" s="1142"/>
      <c r="L18" s="1174" t="s">
        <v>4749</v>
      </c>
      <c r="M18" s="2605"/>
      <c r="N18" s="2606"/>
      <c r="O18" s="2606"/>
      <c r="P18" s="2606"/>
      <c r="Q18" s="2606"/>
      <c r="R18" s="1140"/>
      <c r="S18" s="1172" t="s">
        <v>4749</v>
      </c>
      <c r="T18" s="1173" t="s">
        <v>4750</v>
      </c>
      <c r="U18" s="1142"/>
      <c r="V18" s="1174" t="s">
        <v>4749</v>
      </c>
      <c r="W18" s="1165"/>
      <c r="X18" s="1165"/>
      <c r="Y18" s="1165"/>
      <c r="Z18" s="1165"/>
    </row>
    <row r="19" spans="1:37" s="609" customFormat="1">
      <c r="A19" s="1165"/>
      <c r="B19" s="1165"/>
      <c r="C19" s="2604"/>
      <c r="D19" s="2604"/>
      <c r="E19" s="2604"/>
      <c r="F19" s="2604"/>
      <c r="G19" s="2604"/>
      <c r="H19" s="1140"/>
      <c r="I19" s="1172" t="s">
        <v>4749</v>
      </c>
      <c r="J19" s="1173" t="s">
        <v>4750</v>
      </c>
      <c r="K19" s="1142"/>
      <c r="L19" s="1174" t="s">
        <v>4749</v>
      </c>
      <c r="M19" s="2605"/>
      <c r="N19" s="2606"/>
      <c r="O19" s="2606"/>
      <c r="P19" s="2606"/>
      <c r="Q19" s="2606"/>
      <c r="R19" s="1140"/>
      <c r="S19" s="1172" t="s">
        <v>4749</v>
      </c>
      <c r="T19" s="1173" t="s">
        <v>4750</v>
      </c>
      <c r="U19" s="1142"/>
      <c r="V19" s="1174" t="s">
        <v>4749</v>
      </c>
      <c r="W19" s="1165"/>
      <c r="X19" s="1165"/>
      <c r="Y19" s="1165"/>
      <c r="Z19" s="1165"/>
    </row>
    <row r="20" spans="1:37" s="609" customFormat="1">
      <c r="A20" s="1165"/>
      <c r="B20" s="1165"/>
      <c r="C20" s="1167" t="s">
        <v>4876</v>
      </c>
      <c r="D20" s="1165"/>
      <c r="E20" s="1165"/>
      <c r="F20" s="1165"/>
      <c r="G20" s="1165"/>
      <c r="H20" s="1165"/>
      <c r="I20" s="1165"/>
      <c r="J20" s="1165"/>
      <c r="K20" s="1165"/>
      <c r="L20" s="1165"/>
      <c r="M20" s="1165"/>
      <c r="N20" s="1165"/>
      <c r="O20" s="1165"/>
      <c r="P20" s="1165"/>
      <c r="Q20" s="1165"/>
      <c r="R20" s="1165"/>
      <c r="S20" s="1165"/>
      <c r="T20" s="1165"/>
      <c r="U20" s="1165"/>
      <c r="V20" s="1165"/>
      <c r="W20" s="1165"/>
      <c r="X20" s="1165"/>
      <c r="Y20" s="1165"/>
      <c r="Z20" s="1165"/>
    </row>
    <row r="21" spans="1:37" s="609" customFormat="1">
      <c r="A21" s="1165"/>
      <c r="B21" s="1165"/>
      <c r="C21" s="1167" t="s">
        <v>4875</v>
      </c>
      <c r="D21" s="1165"/>
      <c r="E21" s="1165"/>
      <c r="F21" s="1165"/>
      <c r="G21" s="1165"/>
      <c r="H21" s="1165"/>
      <c r="I21" s="1165"/>
      <c r="J21" s="1165"/>
      <c r="K21" s="1165"/>
      <c r="L21" s="1165"/>
      <c r="M21" s="1165"/>
      <c r="N21" s="1165"/>
      <c r="O21" s="1165"/>
      <c r="P21" s="1165"/>
      <c r="Q21" s="1165"/>
      <c r="R21" s="1165"/>
      <c r="S21" s="1165"/>
      <c r="T21" s="1165"/>
      <c r="U21" s="1165"/>
      <c r="V21" s="1165"/>
      <c r="W21" s="1165"/>
      <c r="X21" s="1165"/>
      <c r="Y21" s="1165"/>
      <c r="Z21" s="1165"/>
    </row>
    <row r="22" spans="1:37" s="609" customFormat="1" ht="8.4499999999999993" customHeight="1">
      <c r="A22" s="1165"/>
      <c r="B22" s="1165"/>
      <c r="C22" s="1167"/>
      <c r="D22" s="1165"/>
      <c r="E22" s="1165"/>
      <c r="F22" s="1165"/>
      <c r="G22" s="1165"/>
      <c r="H22" s="1165"/>
      <c r="I22" s="1165"/>
      <c r="J22" s="1165"/>
      <c r="K22" s="1165"/>
      <c r="L22" s="1165"/>
      <c r="M22" s="1165"/>
      <c r="N22" s="1165"/>
      <c r="O22" s="1165"/>
      <c r="P22" s="1165"/>
      <c r="Q22" s="1165"/>
      <c r="R22" s="1165"/>
      <c r="S22" s="1165"/>
      <c r="T22" s="1165"/>
      <c r="U22" s="1165"/>
      <c r="V22" s="1165"/>
      <c r="W22" s="1165"/>
      <c r="X22" s="1165"/>
      <c r="Y22" s="1165"/>
      <c r="Z22" s="1165"/>
    </row>
    <row r="23" spans="1:37" ht="18.75">
      <c r="B23" s="1175" t="s">
        <v>4991</v>
      </c>
      <c r="C23" s="113"/>
      <c r="D23" s="113"/>
      <c r="E23" s="113"/>
      <c r="F23" s="113"/>
      <c r="G23" s="1176"/>
      <c r="H23" s="1176"/>
      <c r="I23" s="1176"/>
      <c r="J23" s="1176"/>
      <c r="M23" s="113"/>
      <c r="N23" s="113"/>
      <c r="O23" s="113"/>
      <c r="P23" s="113"/>
      <c r="Q23" s="113"/>
    </row>
    <row r="24" spans="1:37" ht="30.75" customHeight="1">
      <c r="B24" s="1685" t="s">
        <v>4839</v>
      </c>
      <c r="C24" s="1686"/>
      <c r="D24" s="1687"/>
      <c r="E24" s="2082" t="s">
        <v>4676</v>
      </c>
      <c r="F24" s="2083"/>
      <c r="G24" s="2082" t="s">
        <v>4677</v>
      </c>
      <c r="H24" s="2083"/>
      <c r="I24" s="2082" t="s">
        <v>4678</v>
      </c>
      <c r="J24" s="2083"/>
      <c r="K24" s="2082" t="s">
        <v>4679</v>
      </c>
      <c r="L24" s="2083"/>
      <c r="M24" s="2082" t="s">
        <v>4680</v>
      </c>
      <c r="N24" s="2083"/>
      <c r="O24" s="1685" t="s">
        <v>61</v>
      </c>
      <c r="P24" s="1686"/>
      <c r="Q24" s="1686"/>
      <c r="R24" s="1687"/>
      <c r="S24" s="1685" t="s">
        <v>4930</v>
      </c>
      <c r="T24" s="1686"/>
      <c r="U24" s="1687"/>
      <c r="V24" s="1685" t="s">
        <v>4931</v>
      </c>
      <c r="W24" s="1686"/>
      <c r="X24" s="1687"/>
      <c r="Y24" s="1685" t="s">
        <v>4932</v>
      </c>
      <c r="Z24" s="1686"/>
      <c r="AA24" s="1687"/>
      <c r="AB24" s="1685" t="s">
        <v>4933</v>
      </c>
      <c r="AC24" s="1686"/>
      <c r="AD24" s="1687"/>
      <c r="AE24" s="1685" t="s">
        <v>4934</v>
      </c>
      <c r="AF24" s="1686"/>
      <c r="AG24" s="1687"/>
      <c r="AH24" s="1685" t="s">
        <v>172</v>
      </c>
      <c r="AI24" s="1686"/>
      <c r="AJ24" s="1686"/>
      <c r="AK24" s="1687"/>
    </row>
    <row r="25" spans="1:37" ht="30" customHeight="1">
      <c r="B25" s="2072"/>
      <c r="C25" s="2073"/>
      <c r="D25" s="2074"/>
      <c r="E25" s="2510"/>
      <c r="F25" s="2511"/>
      <c r="G25" s="2510"/>
      <c r="H25" s="2511"/>
      <c r="I25" s="2510"/>
      <c r="J25" s="2511"/>
      <c r="K25" s="2510"/>
      <c r="L25" s="2511"/>
      <c r="M25" s="2510"/>
      <c r="N25" s="2511"/>
      <c r="O25" s="2072"/>
      <c r="P25" s="2073"/>
      <c r="Q25" s="2073"/>
      <c r="R25" s="2074"/>
      <c r="S25" s="2072"/>
      <c r="T25" s="2073"/>
      <c r="U25" s="2074"/>
      <c r="V25" s="2072"/>
      <c r="W25" s="2073"/>
      <c r="X25" s="2074"/>
      <c r="Y25" s="2072"/>
      <c r="Z25" s="2073"/>
      <c r="AA25" s="2074"/>
      <c r="AB25" s="2072"/>
      <c r="AC25" s="2073"/>
      <c r="AD25" s="2074"/>
      <c r="AE25" s="2072"/>
      <c r="AF25" s="2073"/>
      <c r="AG25" s="2074"/>
      <c r="AH25" s="2072"/>
      <c r="AI25" s="2073"/>
      <c r="AJ25" s="2073"/>
      <c r="AK25" s="2074"/>
    </row>
    <row r="26" spans="1:37" s="7" customFormat="1" ht="12.95" customHeight="1">
      <c r="B26" s="2596" t="s">
        <v>4681</v>
      </c>
      <c r="C26" s="2597"/>
      <c r="D26" s="2598"/>
      <c r="E26" s="2585">
        <f>'加算措置（みどり加算）'!E29</f>
        <v>0</v>
      </c>
      <c r="F26" s="2586"/>
      <c r="G26" s="2585">
        <f>'加算措置（みどり加算）'!G29</f>
        <v>0</v>
      </c>
      <c r="H26" s="2586"/>
      <c r="I26" s="2585">
        <f>'加算措置（みどり加算）'!I29</f>
        <v>0</v>
      </c>
      <c r="J26" s="2586"/>
      <c r="K26" s="2585">
        <f>'加算措置（みどり加算）'!K29</f>
        <v>0</v>
      </c>
      <c r="L26" s="2586"/>
      <c r="M26" s="2585">
        <f>'加算措置（みどり加算）'!M29</f>
        <v>0</v>
      </c>
      <c r="N26" s="2586"/>
      <c r="O26" s="2589">
        <v>800</v>
      </c>
      <c r="P26" s="2590"/>
      <c r="Q26" s="2565" t="s">
        <v>64</v>
      </c>
      <c r="R26" s="2566"/>
      <c r="S26" s="2033">
        <f>E26*O26/10</f>
        <v>0</v>
      </c>
      <c r="T26" s="2034"/>
      <c r="U26" s="2035"/>
      <c r="V26" s="2033">
        <f>G26*O26/10</f>
        <v>0</v>
      </c>
      <c r="W26" s="2034"/>
      <c r="X26" s="2035"/>
      <c r="Y26" s="2033">
        <f>I26*O26/10</f>
        <v>0</v>
      </c>
      <c r="Z26" s="2034"/>
      <c r="AA26" s="2035"/>
      <c r="AB26" s="2033">
        <f>K26*O26/10</f>
        <v>0</v>
      </c>
      <c r="AC26" s="2034"/>
      <c r="AD26" s="2035"/>
      <c r="AE26" s="2033">
        <f>M26*O26/10</f>
        <v>0</v>
      </c>
      <c r="AF26" s="2034"/>
      <c r="AG26" s="2035"/>
      <c r="AH26" s="2579"/>
      <c r="AI26" s="2580"/>
      <c r="AJ26" s="2580"/>
      <c r="AK26" s="2581"/>
    </row>
    <row r="27" spans="1:37" s="7" customFormat="1" ht="19.5" customHeight="1">
      <c r="B27" s="2599"/>
      <c r="C27" s="2600"/>
      <c r="D27" s="2601"/>
      <c r="E27" s="2587"/>
      <c r="F27" s="2588"/>
      <c r="G27" s="2587"/>
      <c r="H27" s="2588"/>
      <c r="I27" s="2587"/>
      <c r="J27" s="2588"/>
      <c r="K27" s="2587"/>
      <c r="L27" s="2588"/>
      <c r="M27" s="2587"/>
      <c r="N27" s="2588"/>
      <c r="O27" s="2591"/>
      <c r="P27" s="2592"/>
      <c r="Q27" s="2567"/>
      <c r="R27" s="2568"/>
      <c r="S27" s="2066"/>
      <c r="T27" s="2067"/>
      <c r="U27" s="2068"/>
      <c r="V27" s="2066"/>
      <c r="W27" s="2067"/>
      <c r="X27" s="2068"/>
      <c r="Y27" s="2066"/>
      <c r="Z27" s="2067"/>
      <c r="AA27" s="2068"/>
      <c r="AB27" s="2066"/>
      <c r="AC27" s="2067"/>
      <c r="AD27" s="2068"/>
      <c r="AE27" s="2066"/>
      <c r="AF27" s="2067"/>
      <c r="AG27" s="2068"/>
      <c r="AH27" s="2593"/>
      <c r="AI27" s="2594"/>
      <c r="AJ27" s="2594"/>
      <c r="AK27" s="2595"/>
    </row>
    <row r="28" spans="1:37" s="7" customFormat="1" ht="12.95" customHeight="1">
      <c r="B28" s="2569" t="s">
        <v>4682</v>
      </c>
      <c r="C28" s="2569"/>
      <c r="D28" s="2569"/>
      <c r="E28" s="2585">
        <f>'加算措置（みどり加算）'!E31</f>
        <v>0</v>
      </c>
      <c r="F28" s="2586"/>
      <c r="G28" s="2585">
        <f>'加算措置（みどり加算）'!G31</f>
        <v>0</v>
      </c>
      <c r="H28" s="2586"/>
      <c r="I28" s="2585">
        <f>'加算措置（みどり加算）'!I31</f>
        <v>0</v>
      </c>
      <c r="J28" s="2586"/>
      <c r="K28" s="2585">
        <f>'加算措置（みどり加算）'!K31</f>
        <v>0</v>
      </c>
      <c r="L28" s="2586"/>
      <c r="M28" s="2585">
        <f>'加算措置（みどり加算）'!M31</f>
        <v>0</v>
      </c>
      <c r="N28" s="2586"/>
      <c r="O28" s="2589">
        <v>4000</v>
      </c>
      <c r="P28" s="2590"/>
      <c r="Q28" s="2565" t="s">
        <v>64</v>
      </c>
      <c r="R28" s="2566"/>
      <c r="S28" s="2033">
        <f>E28*O28/10</f>
        <v>0</v>
      </c>
      <c r="T28" s="2034"/>
      <c r="U28" s="2035"/>
      <c r="V28" s="2033">
        <f>G28*O28/10</f>
        <v>0</v>
      </c>
      <c r="W28" s="2034"/>
      <c r="X28" s="2035"/>
      <c r="Y28" s="2033">
        <f>I28*O28/10</f>
        <v>0</v>
      </c>
      <c r="Z28" s="2034"/>
      <c r="AA28" s="2035"/>
      <c r="AB28" s="2033">
        <f>K28*O28/10</f>
        <v>0</v>
      </c>
      <c r="AC28" s="2034"/>
      <c r="AD28" s="2035"/>
      <c r="AE28" s="2033">
        <f>M28*O28/10</f>
        <v>0</v>
      </c>
      <c r="AF28" s="2034"/>
      <c r="AG28" s="2035"/>
      <c r="AH28" s="2579"/>
      <c r="AI28" s="2580"/>
      <c r="AJ28" s="2580"/>
      <c r="AK28" s="2581"/>
    </row>
    <row r="29" spans="1:37" s="7" customFormat="1" ht="19.5" customHeight="1">
      <c r="B29" s="2569"/>
      <c r="C29" s="2569"/>
      <c r="D29" s="2569"/>
      <c r="E29" s="2587"/>
      <c r="F29" s="2588"/>
      <c r="G29" s="2587"/>
      <c r="H29" s="2588"/>
      <c r="I29" s="2587"/>
      <c r="J29" s="2588"/>
      <c r="K29" s="2587"/>
      <c r="L29" s="2588"/>
      <c r="M29" s="2587"/>
      <c r="N29" s="2588"/>
      <c r="O29" s="2591"/>
      <c r="P29" s="2592"/>
      <c r="Q29" s="2567"/>
      <c r="R29" s="2568"/>
      <c r="S29" s="2066"/>
      <c r="T29" s="2067"/>
      <c r="U29" s="2068"/>
      <c r="V29" s="2066"/>
      <c r="W29" s="2067"/>
      <c r="X29" s="2068"/>
      <c r="Y29" s="2066"/>
      <c r="Z29" s="2067"/>
      <c r="AA29" s="2068"/>
      <c r="AB29" s="2066"/>
      <c r="AC29" s="2067"/>
      <c r="AD29" s="2068"/>
      <c r="AE29" s="2066"/>
      <c r="AF29" s="2067"/>
      <c r="AG29" s="2068"/>
      <c r="AH29" s="2593"/>
      <c r="AI29" s="2594"/>
      <c r="AJ29" s="2594"/>
      <c r="AK29" s="2595"/>
    </row>
    <row r="30" spans="1:37" s="7" customFormat="1" ht="12.95" customHeight="1">
      <c r="B30" s="2569" t="s">
        <v>4683</v>
      </c>
      <c r="C30" s="2569"/>
      <c r="D30" s="2569"/>
      <c r="E30" s="2585">
        <f>'加算措置（みどり加算）'!E33</f>
        <v>0</v>
      </c>
      <c r="F30" s="2586"/>
      <c r="G30" s="2585">
        <f>'加算措置（みどり加算）'!G33</f>
        <v>0</v>
      </c>
      <c r="H30" s="2586"/>
      <c r="I30" s="2585">
        <f>'加算措置（みどり加算）'!I33</f>
        <v>0</v>
      </c>
      <c r="J30" s="2586"/>
      <c r="K30" s="2585">
        <f>'加算措置（みどり加算）'!K33</f>
        <v>0</v>
      </c>
      <c r="L30" s="2586"/>
      <c r="M30" s="2585">
        <f>'加算措置（みどり加算）'!M33</f>
        <v>0</v>
      </c>
      <c r="N30" s="2586"/>
      <c r="O30" s="2589">
        <v>8000</v>
      </c>
      <c r="P30" s="2590"/>
      <c r="Q30" s="2565" t="s">
        <v>64</v>
      </c>
      <c r="R30" s="2566"/>
      <c r="S30" s="2033">
        <f>E30*O30/10</f>
        <v>0</v>
      </c>
      <c r="T30" s="2034"/>
      <c r="U30" s="2035"/>
      <c r="V30" s="2033">
        <f>G30*O30/10</f>
        <v>0</v>
      </c>
      <c r="W30" s="2034"/>
      <c r="X30" s="2035"/>
      <c r="Y30" s="2033">
        <f>I30*O30/10</f>
        <v>0</v>
      </c>
      <c r="Z30" s="2034"/>
      <c r="AA30" s="2035"/>
      <c r="AB30" s="2033">
        <f>K30*O30/10</f>
        <v>0</v>
      </c>
      <c r="AC30" s="2034"/>
      <c r="AD30" s="2035"/>
      <c r="AE30" s="2033">
        <f>M30*O30/10</f>
        <v>0</v>
      </c>
      <c r="AF30" s="2034"/>
      <c r="AG30" s="2035"/>
      <c r="AH30" s="2579"/>
      <c r="AI30" s="2580"/>
      <c r="AJ30" s="2580"/>
      <c r="AK30" s="2581"/>
    </row>
    <row r="31" spans="1:37" s="7" customFormat="1" ht="19.5" customHeight="1">
      <c r="B31" s="2573"/>
      <c r="C31" s="2573"/>
      <c r="D31" s="2573"/>
      <c r="E31" s="2587"/>
      <c r="F31" s="2588"/>
      <c r="G31" s="2587"/>
      <c r="H31" s="2588"/>
      <c r="I31" s="2587"/>
      <c r="J31" s="2588"/>
      <c r="K31" s="2587"/>
      <c r="L31" s="2588"/>
      <c r="M31" s="2587"/>
      <c r="N31" s="2588"/>
      <c r="O31" s="2591"/>
      <c r="P31" s="2592"/>
      <c r="Q31" s="2567"/>
      <c r="R31" s="2568"/>
      <c r="S31" s="2066"/>
      <c r="T31" s="2067"/>
      <c r="U31" s="2068"/>
      <c r="V31" s="2066"/>
      <c r="W31" s="2067"/>
      <c r="X31" s="2068"/>
      <c r="Y31" s="2066"/>
      <c r="Z31" s="2067"/>
      <c r="AA31" s="2068"/>
      <c r="AB31" s="2066"/>
      <c r="AC31" s="2067"/>
      <c r="AD31" s="2068"/>
      <c r="AE31" s="2066"/>
      <c r="AF31" s="2067"/>
      <c r="AG31" s="2068"/>
      <c r="AH31" s="2582"/>
      <c r="AI31" s="2583"/>
      <c r="AJ31" s="2583"/>
      <c r="AK31" s="2584"/>
    </row>
    <row r="32" spans="1:37" s="7" customFormat="1" ht="12.95" customHeight="1">
      <c r="B32" s="2569" t="s">
        <v>4684</v>
      </c>
      <c r="C32" s="2569"/>
      <c r="D32" s="2569"/>
      <c r="E32" s="2585">
        <f>'加算措置（みどり加算）'!E35</f>
        <v>0</v>
      </c>
      <c r="F32" s="2586"/>
      <c r="G32" s="2585">
        <f>'加算措置（みどり加算）'!G35</f>
        <v>0</v>
      </c>
      <c r="H32" s="2586"/>
      <c r="I32" s="2585">
        <f>'加算措置（みどり加算）'!I35</f>
        <v>0</v>
      </c>
      <c r="J32" s="2586"/>
      <c r="K32" s="2585">
        <f>'加算措置（みどり加算）'!K35</f>
        <v>0</v>
      </c>
      <c r="L32" s="2586"/>
      <c r="M32" s="2585">
        <f>'加算措置（みどり加算）'!M35</f>
        <v>0</v>
      </c>
      <c r="N32" s="2586"/>
      <c r="O32" s="2589">
        <v>3000</v>
      </c>
      <c r="P32" s="2590"/>
      <c r="Q32" s="2565" t="s">
        <v>64</v>
      </c>
      <c r="R32" s="2566"/>
      <c r="S32" s="2033">
        <f>E32*O32/10</f>
        <v>0</v>
      </c>
      <c r="T32" s="2034"/>
      <c r="U32" s="2035"/>
      <c r="V32" s="2033">
        <f>G32*O32/10</f>
        <v>0</v>
      </c>
      <c r="W32" s="2034"/>
      <c r="X32" s="2035"/>
      <c r="Y32" s="2033">
        <f>I32*O32/10</f>
        <v>0</v>
      </c>
      <c r="Z32" s="2034"/>
      <c r="AA32" s="2035"/>
      <c r="AB32" s="2033">
        <f>K32*O32/10</f>
        <v>0</v>
      </c>
      <c r="AC32" s="2034"/>
      <c r="AD32" s="2035"/>
      <c r="AE32" s="2033">
        <f>M32*O32/10</f>
        <v>0</v>
      </c>
      <c r="AF32" s="2034"/>
      <c r="AG32" s="2035"/>
      <c r="AH32" s="2579"/>
      <c r="AI32" s="2580"/>
      <c r="AJ32" s="2580"/>
      <c r="AK32" s="2581"/>
    </row>
    <row r="33" spans="2:39" s="7" customFormat="1" ht="19.5" customHeight="1">
      <c r="B33" s="2569"/>
      <c r="C33" s="2569"/>
      <c r="D33" s="2569"/>
      <c r="E33" s="2587"/>
      <c r="F33" s="2588"/>
      <c r="G33" s="2587"/>
      <c r="H33" s="2588"/>
      <c r="I33" s="2587"/>
      <c r="J33" s="2588"/>
      <c r="K33" s="2587"/>
      <c r="L33" s="2588"/>
      <c r="M33" s="2587"/>
      <c r="N33" s="2588"/>
      <c r="O33" s="2591"/>
      <c r="P33" s="2592"/>
      <c r="Q33" s="2567"/>
      <c r="R33" s="2568"/>
      <c r="S33" s="2066"/>
      <c r="T33" s="2067"/>
      <c r="U33" s="2068"/>
      <c r="V33" s="2066"/>
      <c r="W33" s="2067"/>
      <c r="X33" s="2068"/>
      <c r="Y33" s="2066"/>
      <c r="Z33" s="2067"/>
      <c r="AA33" s="2068"/>
      <c r="AB33" s="2066"/>
      <c r="AC33" s="2067"/>
      <c r="AD33" s="2068"/>
      <c r="AE33" s="2066"/>
      <c r="AF33" s="2067"/>
      <c r="AG33" s="2068"/>
      <c r="AH33" s="2582"/>
      <c r="AI33" s="2583"/>
      <c r="AJ33" s="2583"/>
      <c r="AK33" s="2584"/>
    </row>
    <row r="34" spans="2:39" s="7" customFormat="1" ht="18" customHeight="1">
      <c r="B34" s="2569" t="s">
        <v>4685</v>
      </c>
      <c r="C34" s="2569"/>
      <c r="D34" s="2569"/>
      <c r="E34" s="2585">
        <f>'加算措置（みどり加算）'!E37</f>
        <v>0</v>
      </c>
      <c r="F34" s="2586"/>
      <c r="G34" s="2585">
        <f>'加算措置（みどり加算）'!G37</f>
        <v>0</v>
      </c>
      <c r="H34" s="2586"/>
      <c r="I34" s="2585">
        <f>'加算措置（みどり加算）'!I37</f>
        <v>0</v>
      </c>
      <c r="J34" s="2586"/>
      <c r="K34" s="2585">
        <f>'加算措置（みどり加算）'!K37</f>
        <v>0</v>
      </c>
      <c r="L34" s="2586"/>
      <c r="M34" s="2585">
        <f>'加算措置（みどり加算）'!M37</f>
        <v>0</v>
      </c>
      <c r="N34" s="2586"/>
      <c r="O34" s="2589">
        <v>4000</v>
      </c>
      <c r="P34" s="2590"/>
      <c r="Q34" s="2565" t="s">
        <v>64</v>
      </c>
      <c r="R34" s="2566"/>
      <c r="S34" s="2033">
        <f>E34*O34/10</f>
        <v>0</v>
      </c>
      <c r="T34" s="2034"/>
      <c r="U34" s="2035"/>
      <c r="V34" s="2033">
        <f>G34*O34/10</f>
        <v>0</v>
      </c>
      <c r="W34" s="2034"/>
      <c r="X34" s="2035"/>
      <c r="Y34" s="2033">
        <f>I34*O34/10</f>
        <v>0</v>
      </c>
      <c r="Z34" s="2034"/>
      <c r="AA34" s="2035"/>
      <c r="AB34" s="2033">
        <f>K34*O34/10</f>
        <v>0</v>
      </c>
      <c r="AC34" s="2034"/>
      <c r="AD34" s="2035"/>
      <c r="AE34" s="2033">
        <f>M34*O34/10</f>
        <v>0</v>
      </c>
      <c r="AF34" s="2034"/>
      <c r="AG34" s="2035"/>
      <c r="AH34" s="2579"/>
      <c r="AI34" s="2580"/>
      <c r="AJ34" s="2580"/>
      <c r="AK34" s="2581"/>
    </row>
    <row r="35" spans="2:39" s="7" customFormat="1" ht="22.5" customHeight="1">
      <c r="B35" s="2569"/>
      <c r="C35" s="2569"/>
      <c r="D35" s="2569"/>
      <c r="E35" s="2587"/>
      <c r="F35" s="2588"/>
      <c r="G35" s="2587"/>
      <c r="H35" s="2588"/>
      <c r="I35" s="2587"/>
      <c r="J35" s="2588"/>
      <c r="K35" s="2587"/>
      <c r="L35" s="2588"/>
      <c r="M35" s="2587"/>
      <c r="N35" s="2588"/>
      <c r="O35" s="2591"/>
      <c r="P35" s="2592"/>
      <c r="Q35" s="2567"/>
      <c r="R35" s="2568"/>
      <c r="S35" s="2066"/>
      <c r="T35" s="2067"/>
      <c r="U35" s="2068"/>
      <c r="V35" s="2066"/>
      <c r="W35" s="2067"/>
      <c r="X35" s="2068"/>
      <c r="Y35" s="2066"/>
      <c r="Z35" s="2067"/>
      <c r="AA35" s="2068"/>
      <c r="AB35" s="2066"/>
      <c r="AC35" s="2067"/>
      <c r="AD35" s="2068"/>
      <c r="AE35" s="2066"/>
      <c r="AF35" s="2067"/>
      <c r="AG35" s="2068"/>
      <c r="AH35" s="2582"/>
      <c r="AI35" s="2583"/>
      <c r="AJ35" s="2583"/>
      <c r="AK35" s="2584"/>
    </row>
    <row r="36" spans="2:39" s="7" customFormat="1" ht="18" customHeight="1">
      <c r="B36" s="2569" t="s">
        <v>4686</v>
      </c>
      <c r="C36" s="2569"/>
      <c r="D36" s="2569"/>
      <c r="E36" s="2585">
        <f>'加算措置（みどり加算）'!E39</f>
        <v>0</v>
      </c>
      <c r="F36" s="2586"/>
      <c r="G36" s="2585">
        <f>'加算措置（みどり加算）'!G39</f>
        <v>0</v>
      </c>
      <c r="H36" s="2586"/>
      <c r="I36" s="2585">
        <f>'加算措置（みどり加算）'!I39</f>
        <v>0</v>
      </c>
      <c r="J36" s="2586"/>
      <c r="K36" s="2585">
        <f>'加算措置（みどり加算）'!K39</f>
        <v>0</v>
      </c>
      <c r="L36" s="2586"/>
      <c r="M36" s="2585">
        <f>'加算措置（みどり加算）'!M39</f>
        <v>0</v>
      </c>
      <c r="N36" s="2586"/>
      <c r="O36" s="2589">
        <v>3000</v>
      </c>
      <c r="P36" s="2590"/>
      <c r="Q36" s="2565" t="s">
        <v>64</v>
      </c>
      <c r="R36" s="2566"/>
      <c r="S36" s="2033">
        <f>E36*O36/10</f>
        <v>0</v>
      </c>
      <c r="T36" s="2034"/>
      <c r="U36" s="2035"/>
      <c r="V36" s="2033">
        <f>G36*O36/10</f>
        <v>0</v>
      </c>
      <c r="W36" s="2034"/>
      <c r="X36" s="2035"/>
      <c r="Y36" s="2033">
        <f>I36*O36/10</f>
        <v>0</v>
      </c>
      <c r="Z36" s="2034"/>
      <c r="AA36" s="2035"/>
      <c r="AB36" s="2033">
        <f>K36*O36/10</f>
        <v>0</v>
      </c>
      <c r="AC36" s="2034"/>
      <c r="AD36" s="2035"/>
      <c r="AE36" s="2033">
        <f>M36*O36/10</f>
        <v>0</v>
      </c>
      <c r="AF36" s="2034"/>
      <c r="AG36" s="2035"/>
      <c r="AH36" s="2579"/>
      <c r="AI36" s="2580"/>
      <c r="AJ36" s="2580"/>
      <c r="AK36" s="2581"/>
    </row>
    <row r="37" spans="2:39" s="7" customFormat="1" ht="22.5" customHeight="1" thickBot="1">
      <c r="B37" s="2569"/>
      <c r="C37" s="2569"/>
      <c r="D37" s="2569"/>
      <c r="E37" s="2587"/>
      <c r="F37" s="2588"/>
      <c r="G37" s="2587"/>
      <c r="H37" s="2588"/>
      <c r="I37" s="2587"/>
      <c r="J37" s="2588"/>
      <c r="K37" s="2587"/>
      <c r="L37" s="2588"/>
      <c r="M37" s="2587"/>
      <c r="N37" s="2588"/>
      <c r="O37" s="2591"/>
      <c r="P37" s="2592"/>
      <c r="Q37" s="2567"/>
      <c r="R37" s="2568"/>
      <c r="S37" s="2066"/>
      <c r="T37" s="2067"/>
      <c r="U37" s="2068"/>
      <c r="V37" s="2066"/>
      <c r="W37" s="2067"/>
      <c r="X37" s="2068"/>
      <c r="Y37" s="2066"/>
      <c r="Z37" s="2067"/>
      <c r="AA37" s="2068"/>
      <c r="AB37" s="2066"/>
      <c r="AC37" s="2067"/>
      <c r="AD37" s="2068"/>
      <c r="AE37" s="2066"/>
      <c r="AF37" s="2067"/>
      <c r="AG37" s="2068"/>
      <c r="AH37" s="2582"/>
      <c r="AI37" s="2583"/>
      <c r="AJ37" s="2583"/>
      <c r="AK37" s="2584"/>
    </row>
    <row r="38" spans="2:39" s="7" customFormat="1" ht="19.5" customHeight="1" thickTop="1">
      <c r="B38" s="2570" t="s">
        <v>70</v>
      </c>
      <c r="C38" s="2571"/>
      <c r="D38" s="2572"/>
      <c r="E38" s="2577">
        <f>SUM(E26:F37)</f>
        <v>0</v>
      </c>
      <c r="F38" s="2578"/>
      <c r="G38" s="2577">
        <f>SUM(G26:H37)</f>
        <v>0</v>
      </c>
      <c r="H38" s="2578"/>
      <c r="I38" s="2577">
        <f>SUM(I26:J37)</f>
        <v>0</v>
      </c>
      <c r="J38" s="2578"/>
      <c r="K38" s="2577">
        <f>SUM(K26:L37)</f>
        <v>0</v>
      </c>
      <c r="L38" s="2578"/>
      <c r="M38" s="2577">
        <f>SUM(M26:N37)</f>
        <v>0</v>
      </c>
      <c r="N38" s="2578"/>
      <c r="O38" s="2553"/>
      <c r="P38" s="2554"/>
      <c r="Q38" s="2554"/>
      <c r="R38" s="1177"/>
      <c r="S38" s="2049">
        <f>SUM(S26:U37)</f>
        <v>0</v>
      </c>
      <c r="T38" s="2050"/>
      <c r="U38" s="2050"/>
      <c r="V38" s="2049">
        <f>SUM(V26:X37)</f>
        <v>0</v>
      </c>
      <c r="W38" s="2050"/>
      <c r="X38" s="2050"/>
      <c r="Y38" s="2049">
        <f>SUM(Y26:AA37)</f>
        <v>0</v>
      </c>
      <c r="Z38" s="2050"/>
      <c r="AA38" s="2050"/>
      <c r="AB38" s="2049">
        <f>SUM(AB26:AD37)</f>
        <v>0</v>
      </c>
      <c r="AC38" s="2050"/>
      <c r="AD38" s="2050"/>
      <c r="AE38" s="2049">
        <f>SUM(AE26:AG37)</f>
        <v>0</v>
      </c>
      <c r="AF38" s="2050"/>
      <c r="AG38" s="2050"/>
      <c r="AH38" s="2548"/>
      <c r="AI38" s="2549"/>
      <c r="AJ38" s="2549"/>
      <c r="AK38" s="2550"/>
    </row>
    <row r="39" spans="2:39" ht="12.95" customHeight="1">
      <c r="B39" s="1178"/>
      <c r="C39" s="1178"/>
      <c r="D39" s="1178"/>
      <c r="E39" s="1179"/>
      <c r="F39" s="1179"/>
      <c r="G39" s="1179"/>
      <c r="H39" s="1179"/>
      <c r="I39" s="1179"/>
      <c r="J39" s="1179"/>
      <c r="K39" s="1179"/>
      <c r="L39" s="1179"/>
      <c r="M39" s="1179"/>
      <c r="N39" s="1179"/>
      <c r="O39" s="1180"/>
      <c r="P39" s="1180"/>
      <c r="Q39" s="1180"/>
      <c r="R39" s="1181"/>
      <c r="S39" s="1182"/>
      <c r="T39" s="1182"/>
      <c r="U39" s="1182"/>
      <c r="V39" s="1182"/>
      <c r="W39" s="1182"/>
      <c r="X39" s="1182"/>
      <c r="Y39" s="1182"/>
      <c r="Z39" s="1182"/>
      <c r="AA39" s="1182"/>
      <c r="AB39" s="1182"/>
      <c r="AC39" s="1182"/>
      <c r="AD39" s="1182"/>
      <c r="AE39" s="1182"/>
      <c r="AF39" s="1182"/>
      <c r="AG39" s="1182"/>
      <c r="AH39" s="1183"/>
      <c r="AI39" s="1183"/>
      <c r="AJ39" s="1183"/>
      <c r="AK39" s="1183"/>
    </row>
    <row r="40" spans="2:39" ht="19.5" customHeight="1">
      <c r="B40" s="684" t="s">
        <v>4871</v>
      </c>
      <c r="C40" s="672"/>
      <c r="D40" s="672"/>
      <c r="E40" s="672"/>
      <c r="F40" s="672"/>
      <c r="G40" s="1184"/>
      <c r="H40" s="1184"/>
      <c r="I40" s="1184"/>
      <c r="J40" s="1184"/>
      <c r="K40" s="517"/>
      <c r="L40" s="517"/>
      <c r="M40" s="672"/>
      <c r="N40" s="672"/>
      <c r="O40" s="672"/>
      <c r="P40" s="672"/>
      <c r="Q40" s="672"/>
      <c r="R40" s="517"/>
      <c r="S40" s="517"/>
      <c r="T40" s="517"/>
      <c r="U40" s="517"/>
      <c r="V40" s="517"/>
      <c r="W40" s="517"/>
      <c r="X40" s="517"/>
      <c r="Y40" s="517"/>
      <c r="Z40" s="517"/>
      <c r="AA40" s="517"/>
      <c r="AB40" s="517"/>
      <c r="AC40" s="517"/>
      <c r="AD40" s="517"/>
      <c r="AE40" s="517"/>
      <c r="AF40" s="517"/>
      <c r="AG40" s="517"/>
      <c r="AH40" s="517"/>
      <c r="AI40" s="517"/>
      <c r="AJ40" s="517"/>
      <c r="AK40" s="517"/>
    </row>
    <row r="41" spans="2:39" ht="19.5" customHeight="1">
      <c r="B41" s="2612" t="s">
        <v>4893</v>
      </c>
      <c r="C41" s="2612"/>
      <c r="D41" s="2612"/>
      <c r="E41" s="2612"/>
      <c r="F41" s="2612"/>
      <c r="G41" s="2612"/>
      <c r="H41" s="2612"/>
      <c r="I41" s="2612"/>
      <c r="J41" s="2612"/>
      <c r="K41" s="2612"/>
      <c r="L41" s="2612"/>
      <c r="M41" s="2612"/>
      <c r="N41" s="2612"/>
      <c r="O41" s="2612"/>
      <c r="P41" s="2612"/>
      <c r="Q41" s="2612"/>
      <c r="R41" s="2612"/>
      <c r="S41" s="2612"/>
      <c r="T41" s="2612"/>
      <c r="U41" s="2612"/>
      <c r="V41" s="2612"/>
      <c r="W41" s="517"/>
      <c r="X41" s="517"/>
      <c r="Y41" s="517"/>
      <c r="Z41" s="517"/>
      <c r="AA41" s="517"/>
      <c r="AB41" s="517"/>
      <c r="AC41" s="517"/>
      <c r="AD41" s="517"/>
      <c r="AE41" s="517"/>
      <c r="AF41" s="517"/>
      <c r="AG41" s="517"/>
      <c r="AH41" s="517"/>
      <c r="AI41" s="517"/>
      <c r="AJ41" s="517"/>
      <c r="AK41" s="517"/>
    </row>
    <row r="42" spans="2:39" ht="30" customHeight="1">
      <c r="B42" s="1685" t="s">
        <v>4839</v>
      </c>
      <c r="C42" s="1686"/>
      <c r="D42" s="1687"/>
      <c r="E42" s="2082" t="s">
        <v>4692</v>
      </c>
      <c r="F42" s="2083"/>
      <c r="G42" s="2082" t="s">
        <v>4693</v>
      </c>
      <c r="H42" s="2083"/>
      <c r="I42" s="2082" t="s">
        <v>4694</v>
      </c>
      <c r="J42" s="2083"/>
      <c r="K42" s="2082" t="s">
        <v>4695</v>
      </c>
      <c r="L42" s="2083"/>
      <c r="M42" s="2082" t="s">
        <v>4696</v>
      </c>
      <c r="N42" s="2083"/>
      <c r="O42" s="1685" t="s">
        <v>61</v>
      </c>
      <c r="P42" s="1686"/>
      <c r="Q42" s="1686"/>
      <c r="R42" s="1687"/>
      <c r="S42" s="1685" t="s">
        <v>4935</v>
      </c>
      <c r="T42" s="1686"/>
      <c r="U42" s="1686"/>
      <c r="V42" s="1685" t="s">
        <v>4936</v>
      </c>
      <c r="W42" s="1686"/>
      <c r="X42" s="1686"/>
      <c r="Y42" s="1685" t="s">
        <v>4937</v>
      </c>
      <c r="Z42" s="1686"/>
      <c r="AA42" s="1686"/>
      <c r="AB42" s="1685" t="s">
        <v>4938</v>
      </c>
      <c r="AC42" s="1686"/>
      <c r="AD42" s="1686"/>
      <c r="AE42" s="1685" t="s">
        <v>4939</v>
      </c>
      <c r="AF42" s="1686"/>
      <c r="AG42" s="1686"/>
      <c r="AH42" s="1685" t="s">
        <v>172</v>
      </c>
      <c r="AI42" s="1686"/>
      <c r="AJ42" s="1686"/>
      <c r="AK42" s="1687"/>
      <c r="AM42" s="1418" t="s">
        <v>6922</v>
      </c>
    </row>
    <row r="43" spans="2:39" ht="30" customHeight="1">
      <c r="B43" s="2072"/>
      <c r="C43" s="2073"/>
      <c r="D43" s="2074"/>
      <c r="E43" s="2510"/>
      <c r="F43" s="2511"/>
      <c r="G43" s="2510"/>
      <c r="H43" s="2511"/>
      <c r="I43" s="2510"/>
      <c r="J43" s="2511"/>
      <c r="K43" s="2510"/>
      <c r="L43" s="2511"/>
      <c r="M43" s="2510"/>
      <c r="N43" s="2511"/>
      <c r="O43" s="2072"/>
      <c r="P43" s="2073"/>
      <c r="Q43" s="2073"/>
      <c r="R43" s="2074"/>
      <c r="S43" s="2072"/>
      <c r="T43" s="2073"/>
      <c r="U43" s="2073"/>
      <c r="V43" s="2072"/>
      <c r="W43" s="2073"/>
      <c r="X43" s="2073"/>
      <c r="Y43" s="2072"/>
      <c r="Z43" s="2073"/>
      <c r="AA43" s="2073"/>
      <c r="AB43" s="2072"/>
      <c r="AC43" s="2073"/>
      <c r="AD43" s="2073"/>
      <c r="AE43" s="2072"/>
      <c r="AF43" s="2073"/>
      <c r="AG43" s="2073"/>
      <c r="AH43" s="2072"/>
      <c r="AI43" s="2073"/>
      <c r="AJ43" s="2073"/>
      <c r="AK43" s="2074"/>
      <c r="AM43" s="1650"/>
    </row>
    <row r="44" spans="2:39" s="7" customFormat="1" ht="12.95" customHeight="1">
      <c r="B44" s="2569" t="s">
        <v>4681</v>
      </c>
      <c r="C44" s="2569"/>
      <c r="D44" s="2569"/>
      <c r="E44" s="2052">
        <v>0</v>
      </c>
      <c r="F44" s="2053"/>
      <c r="G44" s="2052">
        <v>0</v>
      </c>
      <c r="H44" s="2053"/>
      <c r="I44" s="2052">
        <v>0</v>
      </c>
      <c r="J44" s="2053"/>
      <c r="K44" s="2052">
        <v>0</v>
      </c>
      <c r="L44" s="2053"/>
      <c r="M44" s="2052">
        <v>0</v>
      </c>
      <c r="N44" s="2053"/>
      <c r="O44" s="2561">
        <v>800</v>
      </c>
      <c r="P44" s="2562"/>
      <c r="Q44" s="2565" t="s">
        <v>64</v>
      </c>
      <c r="R44" s="2566"/>
      <c r="S44" s="2033">
        <f>E44*O44/10</f>
        <v>0</v>
      </c>
      <c r="T44" s="2034"/>
      <c r="U44" s="2035"/>
      <c r="V44" s="2033">
        <f>G44*O44/10</f>
        <v>0</v>
      </c>
      <c r="W44" s="2034"/>
      <c r="X44" s="2035"/>
      <c r="Y44" s="2033">
        <f>I44*O44/10</f>
        <v>0</v>
      </c>
      <c r="Z44" s="2034"/>
      <c r="AA44" s="2035"/>
      <c r="AB44" s="2033">
        <f>K44*O44/10</f>
        <v>0</v>
      </c>
      <c r="AC44" s="2034"/>
      <c r="AD44" s="2035"/>
      <c r="AE44" s="2033">
        <f>M44*O44/10</f>
        <v>0</v>
      </c>
      <c r="AF44" s="2034"/>
      <c r="AG44" s="2035"/>
      <c r="AH44" s="2555"/>
      <c r="AI44" s="2556"/>
      <c r="AJ44" s="2556"/>
      <c r="AK44" s="2557"/>
      <c r="AM44" s="2607">
        <f>IF(M44&gt;0,M44,IF(K44&gt;0,K44,IF(I44&gt;0,I44,IF(G44&gt;0,G44,IF(E44&gt;0,E44,0)))))</f>
        <v>0</v>
      </c>
    </row>
    <row r="45" spans="2:39" s="7" customFormat="1" ht="19.5" customHeight="1">
      <c r="B45" s="2569"/>
      <c r="C45" s="2569"/>
      <c r="D45" s="2569"/>
      <c r="E45" s="2054"/>
      <c r="F45" s="2055"/>
      <c r="G45" s="2054"/>
      <c r="H45" s="2055"/>
      <c r="I45" s="2054"/>
      <c r="J45" s="2055"/>
      <c r="K45" s="2054"/>
      <c r="L45" s="2055"/>
      <c r="M45" s="2054"/>
      <c r="N45" s="2055"/>
      <c r="O45" s="2563"/>
      <c r="P45" s="2564"/>
      <c r="Q45" s="2567"/>
      <c r="R45" s="2568"/>
      <c r="S45" s="2066"/>
      <c r="T45" s="2067"/>
      <c r="U45" s="2068"/>
      <c r="V45" s="2066"/>
      <c r="W45" s="2067"/>
      <c r="X45" s="2068"/>
      <c r="Y45" s="2066"/>
      <c r="Z45" s="2067"/>
      <c r="AA45" s="2068"/>
      <c r="AB45" s="2066"/>
      <c r="AC45" s="2067"/>
      <c r="AD45" s="2068"/>
      <c r="AE45" s="2066"/>
      <c r="AF45" s="2067"/>
      <c r="AG45" s="2068"/>
      <c r="AH45" s="2574"/>
      <c r="AI45" s="2575"/>
      <c r="AJ45" s="2575"/>
      <c r="AK45" s="2576"/>
      <c r="AM45" s="2607"/>
    </row>
    <row r="46" spans="2:39" s="7" customFormat="1" ht="12.95" customHeight="1">
      <c r="B46" s="2569" t="s">
        <v>4682</v>
      </c>
      <c r="C46" s="2569"/>
      <c r="D46" s="2569"/>
      <c r="E46" s="2052">
        <v>0</v>
      </c>
      <c r="F46" s="2053"/>
      <c r="G46" s="2052">
        <v>0</v>
      </c>
      <c r="H46" s="2053"/>
      <c r="I46" s="2052">
        <v>0</v>
      </c>
      <c r="J46" s="2053"/>
      <c r="K46" s="2052">
        <v>0</v>
      </c>
      <c r="L46" s="2053"/>
      <c r="M46" s="2052">
        <v>0</v>
      </c>
      <c r="N46" s="2053"/>
      <c r="O46" s="2561">
        <v>4000</v>
      </c>
      <c r="P46" s="2562"/>
      <c r="Q46" s="2565" t="s">
        <v>64</v>
      </c>
      <c r="R46" s="2566"/>
      <c r="S46" s="2033">
        <f>E46*O46/10</f>
        <v>0</v>
      </c>
      <c r="T46" s="2034"/>
      <c r="U46" s="2035"/>
      <c r="V46" s="2033">
        <f>G46*O46/10</f>
        <v>0</v>
      </c>
      <c r="W46" s="2034"/>
      <c r="X46" s="2035"/>
      <c r="Y46" s="2033">
        <f>I46*O46/10</f>
        <v>0</v>
      </c>
      <c r="Z46" s="2034"/>
      <c r="AA46" s="2035"/>
      <c r="AB46" s="2033">
        <f>K46*O46/10</f>
        <v>0</v>
      </c>
      <c r="AC46" s="2034"/>
      <c r="AD46" s="2035"/>
      <c r="AE46" s="2033">
        <f>M46*O46/10</f>
        <v>0</v>
      </c>
      <c r="AF46" s="2034"/>
      <c r="AG46" s="2035"/>
      <c r="AH46" s="2555"/>
      <c r="AI46" s="2556"/>
      <c r="AJ46" s="2556"/>
      <c r="AK46" s="2557"/>
      <c r="AM46" s="2607">
        <f>IF(M46&gt;0,M46,IF(K46&gt;0,K46,IF(I46&gt;0,I46,IF(G46&gt;0,G46,IF(E46&gt;0,E46,0)))))</f>
        <v>0</v>
      </c>
    </row>
    <row r="47" spans="2:39" s="7" customFormat="1" ht="19.5" customHeight="1">
      <c r="B47" s="2569"/>
      <c r="C47" s="2569"/>
      <c r="D47" s="2569"/>
      <c r="E47" s="2054"/>
      <c r="F47" s="2055"/>
      <c r="G47" s="2054"/>
      <c r="H47" s="2055"/>
      <c r="I47" s="2054"/>
      <c r="J47" s="2055"/>
      <c r="K47" s="2054"/>
      <c r="L47" s="2055"/>
      <c r="M47" s="2054"/>
      <c r="N47" s="2055"/>
      <c r="O47" s="2563"/>
      <c r="P47" s="2564"/>
      <c r="Q47" s="2567"/>
      <c r="R47" s="2568"/>
      <c r="S47" s="2066"/>
      <c r="T47" s="2067"/>
      <c r="U47" s="2068"/>
      <c r="V47" s="2066"/>
      <c r="W47" s="2067"/>
      <c r="X47" s="2068"/>
      <c r="Y47" s="2066"/>
      <c r="Z47" s="2067"/>
      <c r="AA47" s="2068"/>
      <c r="AB47" s="2066"/>
      <c r="AC47" s="2067"/>
      <c r="AD47" s="2068"/>
      <c r="AE47" s="2066"/>
      <c r="AF47" s="2067"/>
      <c r="AG47" s="2068"/>
      <c r="AH47" s="2574"/>
      <c r="AI47" s="2575"/>
      <c r="AJ47" s="2575"/>
      <c r="AK47" s="2576"/>
      <c r="AM47" s="2607"/>
    </row>
    <row r="48" spans="2:39" s="7" customFormat="1" ht="12.95" customHeight="1">
      <c r="B48" s="2569" t="s">
        <v>4683</v>
      </c>
      <c r="C48" s="2569"/>
      <c r="D48" s="2569"/>
      <c r="E48" s="2052">
        <v>0</v>
      </c>
      <c r="F48" s="2053"/>
      <c r="G48" s="2052">
        <v>0</v>
      </c>
      <c r="H48" s="2053"/>
      <c r="I48" s="2052">
        <v>0</v>
      </c>
      <c r="J48" s="2053"/>
      <c r="K48" s="2052">
        <v>0</v>
      </c>
      <c r="L48" s="2053"/>
      <c r="M48" s="2052">
        <v>0</v>
      </c>
      <c r="N48" s="2053"/>
      <c r="O48" s="2561">
        <v>8000</v>
      </c>
      <c r="P48" s="2562"/>
      <c r="Q48" s="2565" t="s">
        <v>64</v>
      </c>
      <c r="R48" s="2566"/>
      <c r="S48" s="2033">
        <f>E48*O48/10</f>
        <v>0</v>
      </c>
      <c r="T48" s="2034"/>
      <c r="U48" s="2035"/>
      <c r="V48" s="2033">
        <f>G48*O48/10</f>
        <v>0</v>
      </c>
      <c r="W48" s="2034"/>
      <c r="X48" s="2035"/>
      <c r="Y48" s="2033">
        <f>I48*O48/10</f>
        <v>0</v>
      </c>
      <c r="Z48" s="2034"/>
      <c r="AA48" s="2035"/>
      <c r="AB48" s="2033">
        <f>K48*O48/10</f>
        <v>0</v>
      </c>
      <c r="AC48" s="2034"/>
      <c r="AD48" s="2035"/>
      <c r="AE48" s="2033">
        <f>M48*O48/10</f>
        <v>0</v>
      </c>
      <c r="AF48" s="2034"/>
      <c r="AG48" s="2035"/>
      <c r="AH48" s="2555"/>
      <c r="AI48" s="2556"/>
      <c r="AJ48" s="2556"/>
      <c r="AK48" s="2557"/>
      <c r="AM48" s="2607">
        <f>IF(M48&gt;0,M48,IF(K48&gt;0,K48,IF(I48&gt;0,I48,IF(G48&gt;0,G48,IF(E48&gt;0,E48,0)))))</f>
        <v>0</v>
      </c>
    </row>
    <row r="49" spans="2:39" s="7" customFormat="1" ht="19.5" customHeight="1">
      <c r="B49" s="2573"/>
      <c r="C49" s="2573"/>
      <c r="D49" s="2573"/>
      <c r="E49" s="2054"/>
      <c r="F49" s="2055"/>
      <c r="G49" s="2054"/>
      <c r="H49" s="2055"/>
      <c r="I49" s="2054"/>
      <c r="J49" s="2055"/>
      <c r="K49" s="2054"/>
      <c r="L49" s="2055"/>
      <c r="M49" s="2054"/>
      <c r="N49" s="2055"/>
      <c r="O49" s="2563"/>
      <c r="P49" s="2564"/>
      <c r="Q49" s="2567"/>
      <c r="R49" s="2568"/>
      <c r="S49" s="2066"/>
      <c r="T49" s="2067"/>
      <c r="U49" s="2068"/>
      <c r="V49" s="2066"/>
      <c r="W49" s="2067"/>
      <c r="X49" s="2068"/>
      <c r="Y49" s="2066"/>
      <c r="Z49" s="2067"/>
      <c r="AA49" s="2068"/>
      <c r="AB49" s="2066"/>
      <c r="AC49" s="2067"/>
      <c r="AD49" s="2068"/>
      <c r="AE49" s="2066"/>
      <c r="AF49" s="2067"/>
      <c r="AG49" s="2068"/>
      <c r="AH49" s="2558"/>
      <c r="AI49" s="2559"/>
      <c r="AJ49" s="2559"/>
      <c r="AK49" s="2560"/>
      <c r="AM49" s="2607"/>
    </row>
    <row r="50" spans="2:39" s="7" customFormat="1" ht="12.95" customHeight="1">
      <c r="B50" s="2569" t="s">
        <v>4684</v>
      </c>
      <c r="C50" s="2569"/>
      <c r="D50" s="2569"/>
      <c r="E50" s="2052">
        <v>0</v>
      </c>
      <c r="F50" s="2053"/>
      <c r="G50" s="2052">
        <v>0</v>
      </c>
      <c r="H50" s="2053"/>
      <c r="I50" s="2052">
        <v>0</v>
      </c>
      <c r="J50" s="2053"/>
      <c r="K50" s="2052">
        <v>0</v>
      </c>
      <c r="L50" s="2053"/>
      <c r="M50" s="2052">
        <v>0</v>
      </c>
      <c r="N50" s="2053"/>
      <c r="O50" s="2561">
        <v>3000</v>
      </c>
      <c r="P50" s="2562"/>
      <c r="Q50" s="2565" t="s">
        <v>64</v>
      </c>
      <c r="R50" s="2566"/>
      <c r="S50" s="2033">
        <f>E50*O50/10</f>
        <v>0</v>
      </c>
      <c r="T50" s="2034"/>
      <c r="U50" s="2035"/>
      <c r="V50" s="2033">
        <f>G50*O50/10</f>
        <v>0</v>
      </c>
      <c r="W50" s="2034"/>
      <c r="X50" s="2035"/>
      <c r="Y50" s="2033">
        <f>I50*O50/10</f>
        <v>0</v>
      </c>
      <c r="Z50" s="2034"/>
      <c r="AA50" s="2035"/>
      <c r="AB50" s="2033">
        <f>K50*O50/10</f>
        <v>0</v>
      </c>
      <c r="AC50" s="2034"/>
      <c r="AD50" s="2035"/>
      <c r="AE50" s="2033">
        <f>M50*O50/10</f>
        <v>0</v>
      </c>
      <c r="AF50" s="2034"/>
      <c r="AG50" s="2035"/>
      <c r="AH50" s="2555"/>
      <c r="AI50" s="2556"/>
      <c r="AJ50" s="2556"/>
      <c r="AK50" s="2557"/>
      <c r="AM50" s="2607">
        <f>IF(M50&gt;0,M50,IF(K50&gt;0,K50,IF(I50&gt;0,I50,IF(G50&gt;0,G50,IF(E50&gt;0,E50,0)))))</f>
        <v>0</v>
      </c>
    </row>
    <row r="51" spans="2:39" s="7" customFormat="1" ht="19.5" customHeight="1">
      <c r="B51" s="2569"/>
      <c r="C51" s="2569"/>
      <c r="D51" s="2569"/>
      <c r="E51" s="2054"/>
      <c r="F51" s="2055"/>
      <c r="G51" s="2054"/>
      <c r="H51" s="2055"/>
      <c r="I51" s="2054"/>
      <c r="J51" s="2055"/>
      <c r="K51" s="2054"/>
      <c r="L51" s="2055"/>
      <c r="M51" s="2054"/>
      <c r="N51" s="2055"/>
      <c r="O51" s="2563"/>
      <c r="P51" s="2564"/>
      <c r="Q51" s="2567"/>
      <c r="R51" s="2568"/>
      <c r="S51" s="2066"/>
      <c r="T51" s="2067"/>
      <c r="U51" s="2068"/>
      <c r="V51" s="2066"/>
      <c r="W51" s="2067"/>
      <c r="X51" s="2068"/>
      <c r="Y51" s="2066"/>
      <c r="Z51" s="2067"/>
      <c r="AA51" s="2068"/>
      <c r="AB51" s="2066"/>
      <c r="AC51" s="2067"/>
      <c r="AD51" s="2068"/>
      <c r="AE51" s="2066"/>
      <c r="AF51" s="2067"/>
      <c r="AG51" s="2068"/>
      <c r="AH51" s="2558"/>
      <c r="AI51" s="2559"/>
      <c r="AJ51" s="2559"/>
      <c r="AK51" s="2560"/>
      <c r="AM51" s="2607"/>
    </row>
    <row r="52" spans="2:39" s="7" customFormat="1" ht="18" customHeight="1">
      <c r="B52" s="2569" t="s">
        <v>4685</v>
      </c>
      <c r="C52" s="2569"/>
      <c r="D52" s="2569"/>
      <c r="E52" s="2052">
        <v>0</v>
      </c>
      <c r="F52" s="2053"/>
      <c r="G52" s="2052">
        <v>0</v>
      </c>
      <c r="H52" s="2053"/>
      <c r="I52" s="2052">
        <v>0</v>
      </c>
      <c r="J52" s="2053"/>
      <c r="K52" s="2052">
        <v>0</v>
      </c>
      <c r="L52" s="2053"/>
      <c r="M52" s="2052">
        <v>0</v>
      </c>
      <c r="N52" s="2053"/>
      <c r="O52" s="2561">
        <v>4000</v>
      </c>
      <c r="P52" s="2562"/>
      <c r="Q52" s="2565" t="s">
        <v>64</v>
      </c>
      <c r="R52" s="2566"/>
      <c r="S52" s="2033">
        <f>E52*O52/10</f>
        <v>0</v>
      </c>
      <c r="T52" s="2034"/>
      <c r="U52" s="2035"/>
      <c r="V52" s="2033">
        <f>G52*O52/10</f>
        <v>0</v>
      </c>
      <c r="W52" s="2034"/>
      <c r="X52" s="2035"/>
      <c r="Y52" s="2033">
        <f>I52*O52/10</f>
        <v>0</v>
      </c>
      <c r="Z52" s="2034"/>
      <c r="AA52" s="2035"/>
      <c r="AB52" s="2033">
        <f>K52*O52/10</f>
        <v>0</v>
      </c>
      <c r="AC52" s="2034"/>
      <c r="AD52" s="2035"/>
      <c r="AE52" s="2033">
        <f>M52*O52/10</f>
        <v>0</v>
      </c>
      <c r="AF52" s="2034"/>
      <c r="AG52" s="2035"/>
      <c r="AH52" s="2555"/>
      <c r="AI52" s="2556"/>
      <c r="AJ52" s="2556"/>
      <c r="AK52" s="2557"/>
      <c r="AM52" s="2607">
        <f>IF(M52&gt;0,M52,IF(K52&gt;0,K52,IF(I52&gt;0,I52,IF(G52&gt;0,G52,IF(E52&gt;0,E52,0)))))</f>
        <v>0</v>
      </c>
    </row>
    <row r="53" spans="2:39" s="7" customFormat="1" ht="22.5" customHeight="1">
      <c r="B53" s="2569"/>
      <c r="C53" s="2569"/>
      <c r="D53" s="2569"/>
      <c r="E53" s="2054"/>
      <c r="F53" s="2055"/>
      <c r="G53" s="2054"/>
      <c r="H53" s="2055"/>
      <c r="I53" s="2054"/>
      <c r="J53" s="2055"/>
      <c r="K53" s="2054"/>
      <c r="L53" s="2055"/>
      <c r="M53" s="2054"/>
      <c r="N53" s="2055"/>
      <c r="O53" s="2563"/>
      <c r="P53" s="2564"/>
      <c r="Q53" s="2567"/>
      <c r="R53" s="2568"/>
      <c r="S53" s="2066"/>
      <c r="T53" s="2067"/>
      <c r="U53" s="2068"/>
      <c r="V53" s="2066"/>
      <c r="W53" s="2067"/>
      <c r="X53" s="2068"/>
      <c r="Y53" s="2066"/>
      <c r="Z53" s="2067"/>
      <c r="AA53" s="2068"/>
      <c r="AB53" s="2066"/>
      <c r="AC53" s="2067"/>
      <c r="AD53" s="2068"/>
      <c r="AE53" s="2066"/>
      <c r="AF53" s="2067"/>
      <c r="AG53" s="2068"/>
      <c r="AH53" s="2558"/>
      <c r="AI53" s="2559"/>
      <c r="AJ53" s="2559"/>
      <c r="AK53" s="2560"/>
      <c r="AM53" s="2607"/>
    </row>
    <row r="54" spans="2:39" s="7" customFormat="1" ht="18" customHeight="1">
      <c r="B54" s="2569" t="s">
        <v>4686</v>
      </c>
      <c r="C54" s="2569"/>
      <c r="D54" s="2569"/>
      <c r="E54" s="2052">
        <v>0</v>
      </c>
      <c r="F54" s="2053"/>
      <c r="G54" s="2052">
        <v>0</v>
      </c>
      <c r="H54" s="2053"/>
      <c r="I54" s="2052">
        <v>0</v>
      </c>
      <c r="J54" s="2053"/>
      <c r="K54" s="2052">
        <v>0</v>
      </c>
      <c r="L54" s="2053"/>
      <c r="M54" s="2052">
        <v>0</v>
      </c>
      <c r="N54" s="2053"/>
      <c r="O54" s="2561">
        <v>3000</v>
      </c>
      <c r="P54" s="2562"/>
      <c r="Q54" s="2565" t="s">
        <v>64</v>
      </c>
      <c r="R54" s="2566"/>
      <c r="S54" s="2033">
        <f>E54*O54/10</f>
        <v>0</v>
      </c>
      <c r="T54" s="2034"/>
      <c r="U54" s="2035"/>
      <c r="V54" s="2033">
        <f>G54*O54/10</f>
        <v>0</v>
      </c>
      <c r="W54" s="2034"/>
      <c r="X54" s="2035"/>
      <c r="Y54" s="2033">
        <f>I54*O54/10</f>
        <v>0</v>
      </c>
      <c r="Z54" s="2034"/>
      <c r="AA54" s="2035"/>
      <c r="AB54" s="2033">
        <f>K54*O54/10</f>
        <v>0</v>
      </c>
      <c r="AC54" s="2034"/>
      <c r="AD54" s="2035"/>
      <c r="AE54" s="2033">
        <f>M54*O54/10</f>
        <v>0</v>
      </c>
      <c r="AF54" s="2034"/>
      <c r="AG54" s="2035"/>
      <c r="AH54" s="2555"/>
      <c r="AI54" s="2556"/>
      <c r="AJ54" s="2556"/>
      <c r="AK54" s="2557"/>
      <c r="AM54" s="2607">
        <f>IF(M54&gt;0,M54,IF(K54&gt;0,K54,IF(I54&gt;0,I54,IF(G54&gt;0,G54,IF(E54&gt;0,E54,0)))))</f>
        <v>0</v>
      </c>
    </row>
    <row r="55" spans="2:39" s="7" customFormat="1" ht="22.5" customHeight="1" thickBot="1">
      <c r="B55" s="2569"/>
      <c r="C55" s="2569"/>
      <c r="D55" s="2569"/>
      <c r="E55" s="2054"/>
      <c r="F55" s="2055"/>
      <c r="G55" s="2054"/>
      <c r="H55" s="2055"/>
      <c r="I55" s="2054"/>
      <c r="J55" s="2055"/>
      <c r="K55" s="2054"/>
      <c r="L55" s="2055"/>
      <c r="M55" s="2054"/>
      <c r="N55" s="2055"/>
      <c r="O55" s="2563"/>
      <c r="P55" s="2564"/>
      <c r="Q55" s="2567"/>
      <c r="R55" s="2568"/>
      <c r="S55" s="2066"/>
      <c r="T55" s="2067"/>
      <c r="U55" s="2068"/>
      <c r="V55" s="2066"/>
      <c r="W55" s="2067"/>
      <c r="X55" s="2068"/>
      <c r="Y55" s="2066"/>
      <c r="Z55" s="2067"/>
      <c r="AA55" s="2068"/>
      <c r="AB55" s="2066"/>
      <c r="AC55" s="2067"/>
      <c r="AD55" s="2068"/>
      <c r="AE55" s="2066"/>
      <c r="AF55" s="2067"/>
      <c r="AG55" s="2068"/>
      <c r="AH55" s="2558"/>
      <c r="AI55" s="2559"/>
      <c r="AJ55" s="2559"/>
      <c r="AK55" s="2560"/>
      <c r="AM55" s="2607"/>
    </row>
    <row r="56" spans="2:39" s="7" customFormat="1" ht="19.5" customHeight="1" thickTop="1">
      <c r="B56" s="2570" t="s">
        <v>70</v>
      </c>
      <c r="C56" s="2571"/>
      <c r="D56" s="2572"/>
      <c r="E56" s="2551">
        <f>SUM(E44:F55)</f>
        <v>0</v>
      </c>
      <c r="F56" s="2552"/>
      <c r="G56" s="2551">
        <f>SUM(G44:H55)</f>
        <v>0</v>
      </c>
      <c r="H56" s="2552"/>
      <c r="I56" s="2551">
        <f>SUM(I44:J55)</f>
        <v>0</v>
      </c>
      <c r="J56" s="2552"/>
      <c r="K56" s="2551">
        <f>SUM(K44:L55)</f>
        <v>0</v>
      </c>
      <c r="L56" s="2552"/>
      <c r="M56" s="2551">
        <f>SUM(M44:N55)</f>
        <v>0</v>
      </c>
      <c r="N56" s="2552"/>
      <c r="O56" s="2553"/>
      <c r="P56" s="2554"/>
      <c r="Q56" s="2554"/>
      <c r="R56" s="1177"/>
      <c r="S56" s="2049">
        <f>SUM(S44:U55)</f>
        <v>0</v>
      </c>
      <c r="T56" s="2050"/>
      <c r="U56" s="2050"/>
      <c r="V56" s="2049">
        <f>SUM(V44:X55)</f>
        <v>0</v>
      </c>
      <c r="W56" s="2050"/>
      <c r="X56" s="2050"/>
      <c r="Y56" s="2049">
        <f>SUM(Y44:AA55)</f>
        <v>0</v>
      </c>
      <c r="Z56" s="2050"/>
      <c r="AA56" s="2050"/>
      <c r="AB56" s="2049">
        <f>SUM(AB44:AD55)</f>
        <v>0</v>
      </c>
      <c r="AC56" s="2050"/>
      <c r="AD56" s="2050"/>
      <c r="AE56" s="2049">
        <f>SUM(AE44:AG55)</f>
        <v>0</v>
      </c>
      <c r="AF56" s="2050"/>
      <c r="AG56" s="2050"/>
      <c r="AH56" s="2548"/>
      <c r="AI56" s="2549"/>
      <c r="AJ56" s="2549"/>
      <c r="AK56" s="2550"/>
    </row>
    <row r="57" spans="2:39" s="38" customFormat="1" ht="15">
      <c r="B57" s="1185" t="s">
        <v>4873</v>
      </c>
      <c r="C57" s="687"/>
      <c r="D57" s="687"/>
      <c r="E57" s="687"/>
      <c r="F57" s="687"/>
      <c r="G57" s="687"/>
      <c r="H57" s="687"/>
      <c r="I57" s="687"/>
      <c r="J57" s="687"/>
      <c r="K57" s="687"/>
      <c r="L57" s="687"/>
      <c r="M57" s="687"/>
      <c r="N57" s="687"/>
      <c r="O57" s="687"/>
      <c r="P57" s="687"/>
      <c r="Q57" s="687"/>
      <c r="R57" s="687"/>
      <c r="S57" s="687"/>
      <c r="T57" s="687"/>
      <c r="U57" s="687"/>
      <c r="V57" s="687"/>
      <c r="W57" s="687"/>
      <c r="X57" s="687"/>
      <c r="Y57" s="687"/>
      <c r="Z57" s="687"/>
      <c r="AA57" s="687"/>
      <c r="AB57" s="687"/>
      <c r="AC57" s="687"/>
      <c r="AD57" s="687"/>
      <c r="AE57" s="687"/>
      <c r="AF57" s="687"/>
      <c r="AG57" s="687"/>
      <c r="AH57" s="687"/>
      <c r="AI57" s="687"/>
      <c r="AJ57" s="687"/>
      <c r="AK57" s="687"/>
    </row>
    <row r="58" spans="2:39" s="38" customFormat="1" ht="15">
      <c r="B58" s="687" t="s">
        <v>4872</v>
      </c>
      <c r="C58" s="687"/>
      <c r="D58" s="687"/>
      <c r="E58" s="687"/>
      <c r="F58" s="687"/>
      <c r="G58" s="687"/>
      <c r="H58" s="687"/>
      <c r="I58" s="687"/>
      <c r="J58" s="687"/>
      <c r="K58" s="687"/>
      <c r="L58" s="687"/>
      <c r="M58" s="687"/>
      <c r="N58" s="687"/>
      <c r="O58" s="687"/>
      <c r="P58" s="687"/>
      <c r="Q58" s="687"/>
      <c r="R58" s="687"/>
      <c r="S58" s="687"/>
      <c r="T58" s="687"/>
      <c r="U58" s="687"/>
      <c r="V58" s="687"/>
      <c r="W58" s="687"/>
      <c r="X58" s="687"/>
      <c r="Y58" s="687"/>
      <c r="Z58" s="687"/>
      <c r="AA58" s="687"/>
      <c r="AB58" s="687"/>
      <c r="AC58" s="687"/>
      <c r="AD58" s="687"/>
      <c r="AE58" s="687"/>
      <c r="AF58" s="687"/>
      <c r="AG58" s="687"/>
      <c r="AH58" s="687"/>
      <c r="AI58" s="687"/>
      <c r="AJ58" s="687"/>
      <c r="AK58" s="687"/>
    </row>
    <row r="59" spans="2:39" s="38" customFormat="1" ht="15">
      <c r="B59" s="1186" t="s">
        <v>4874</v>
      </c>
      <c r="C59" s="687"/>
      <c r="D59" s="687"/>
      <c r="E59" s="687"/>
      <c r="F59" s="687"/>
      <c r="G59" s="687"/>
      <c r="H59" s="687"/>
      <c r="I59" s="687"/>
      <c r="J59" s="687"/>
      <c r="K59" s="687"/>
      <c r="L59" s="687"/>
      <c r="M59" s="687"/>
      <c r="N59" s="687"/>
      <c r="O59" s="687"/>
      <c r="P59" s="687"/>
      <c r="Q59" s="687"/>
      <c r="R59" s="687"/>
      <c r="S59" s="687"/>
      <c r="T59" s="687"/>
      <c r="U59" s="687"/>
      <c r="V59" s="687"/>
      <c r="W59" s="687"/>
      <c r="X59" s="687"/>
      <c r="Y59" s="687"/>
      <c r="Z59" s="687"/>
      <c r="AA59" s="687"/>
      <c r="AB59" s="687"/>
      <c r="AC59" s="687"/>
      <c r="AD59" s="687"/>
      <c r="AE59" s="687"/>
      <c r="AF59" s="687"/>
      <c r="AG59" s="687"/>
      <c r="AH59" s="687"/>
      <c r="AI59" s="687"/>
      <c r="AJ59" s="687"/>
      <c r="AK59" s="687"/>
    </row>
    <row r="60" spans="2:39" ht="12.95" customHeight="1">
      <c r="B60" s="517"/>
      <c r="C60" s="517"/>
      <c r="D60" s="517"/>
      <c r="E60" s="517"/>
      <c r="F60" s="517"/>
      <c r="G60" s="517"/>
      <c r="H60" s="517"/>
      <c r="I60" s="517"/>
      <c r="J60" s="517"/>
      <c r="K60" s="517"/>
      <c r="L60" s="517"/>
      <c r="M60" s="517"/>
      <c r="N60" s="517"/>
      <c r="O60" s="517"/>
      <c r="P60" s="517"/>
      <c r="Q60" s="517"/>
      <c r="R60" s="517"/>
      <c r="S60" s="517"/>
      <c r="T60" s="517"/>
      <c r="U60" s="517"/>
      <c r="V60" s="517"/>
      <c r="W60" s="517"/>
      <c r="X60" s="517"/>
      <c r="Y60" s="517"/>
      <c r="Z60" s="517"/>
      <c r="AA60" s="517"/>
      <c r="AB60" s="517"/>
      <c r="AC60" s="517"/>
      <c r="AD60" s="517"/>
      <c r="AE60" s="517"/>
      <c r="AF60" s="517"/>
      <c r="AG60" s="517"/>
      <c r="AH60" s="517"/>
      <c r="AI60" s="517"/>
      <c r="AJ60" s="517"/>
      <c r="AK60" s="517"/>
    </row>
    <row r="61" spans="2:39" ht="19.5" customHeight="1">
      <c r="B61" s="662" t="s">
        <v>4845</v>
      </c>
      <c r="C61" s="517"/>
      <c r="D61" s="517"/>
      <c r="E61" s="517"/>
      <c r="F61" s="517"/>
      <c r="G61" s="517"/>
      <c r="H61" s="517"/>
      <c r="I61" s="517"/>
      <c r="J61" s="517"/>
      <c r="K61" s="517"/>
      <c r="L61" s="517"/>
      <c r="M61" s="517"/>
      <c r="N61" s="517"/>
      <c r="O61" s="517"/>
      <c r="P61" s="517"/>
      <c r="Q61" s="517"/>
      <c r="R61" s="517"/>
      <c r="S61" s="517"/>
      <c r="T61" s="517"/>
      <c r="U61" s="517"/>
      <c r="V61" s="517"/>
      <c r="W61" s="517"/>
      <c r="X61" s="517"/>
      <c r="Y61" s="517"/>
      <c r="Z61" s="517"/>
      <c r="AA61" s="517"/>
      <c r="AB61" s="517"/>
      <c r="AC61" s="517"/>
      <c r="AD61" s="517"/>
      <c r="AE61" s="517"/>
      <c r="AF61" s="517"/>
      <c r="AG61" s="517"/>
      <c r="AH61" s="517"/>
      <c r="AI61" s="517"/>
      <c r="AJ61" s="517"/>
      <c r="AK61" s="517"/>
    </row>
    <row r="62" spans="2:39" ht="19.5" customHeight="1">
      <c r="B62" s="517"/>
      <c r="C62" s="517" t="s">
        <v>4697</v>
      </c>
      <c r="D62" s="517"/>
      <c r="E62" s="517"/>
      <c r="F62" s="517"/>
      <c r="G62" s="517"/>
      <c r="H62" s="517"/>
      <c r="I62" s="517"/>
      <c r="J62" s="517"/>
      <c r="K62" s="517"/>
      <c r="L62" s="517"/>
      <c r="M62" s="517"/>
      <c r="N62" s="517"/>
      <c r="O62" s="517"/>
      <c r="P62" s="517"/>
      <c r="Q62" s="517"/>
      <c r="R62" s="517"/>
      <c r="S62" s="517"/>
      <c r="T62" s="517"/>
      <c r="U62" s="517"/>
      <c r="V62" s="517"/>
      <c r="W62" s="517"/>
      <c r="X62" s="517"/>
      <c r="Y62" s="517"/>
      <c r="Z62" s="517"/>
      <c r="AA62" s="517"/>
      <c r="AB62" s="517"/>
      <c r="AC62" s="517"/>
      <c r="AD62" s="517"/>
      <c r="AE62" s="517"/>
      <c r="AF62" s="517"/>
      <c r="AG62" s="517"/>
      <c r="AH62" s="517"/>
      <c r="AI62" s="517"/>
      <c r="AJ62" s="517"/>
      <c r="AK62" s="517"/>
    </row>
    <row r="63" spans="2:39" ht="19.5" customHeight="1">
      <c r="B63" s="517"/>
      <c r="C63" s="517" t="s">
        <v>4698</v>
      </c>
      <c r="D63" s="517"/>
      <c r="E63" s="517"/>
      <c r="F63" s="517"/>
      <c r="G63" s="517"/>
      <c r="H63" s="517"/>
      <c r="I63" s="517"/>
      <c r="J63" s="517"/>
      <c r="K63" s="517"/>
      <c r="L63" s="517"/>
      <c r="M63" s="517"/>
      <c r="N63" s="517"/>
      <c r="O63" s="517"/>
      <c r="P63" s="517"/>
      <c r="Q63" s="517"/>
      <c r="R63" s="517"/>
      <c r="S63" s="517"/>
      <c r="T63" s="517"/>
      <c r="U63" s="517"/>
      <c r="V63" s="517"/>
      <c r="W63" s="517"/>
      <c r="X63" s="517"/>
      <c r="Y63" s="517"/>
      <c r="Z63" s="517"/>
      <c r="AA63" s="517"/>
      <c r="AB63" s="517"/>
      <c r="AC63" s="517"/>
      <c r="AD63" s="517"/>
      <c r="AE63" s="517"/>
      <c r="AF63" s="517"/>
      <c r="AG63" s="517"/>
      <c r="AH63" s="517"/>
      <c r="AI63" s="517"/>
      <c r="AJ63" s="517"/>
      <c r="AK63" s="517"/>
    </row>
    <row r="65" spans="2:2" ht="18.75">
      <c r="B65" s="7"/>
    </row>
    <row r="66" spans="2:2" ht="18.75">
      <c r="B66" s="610"/>
    </row>
    <row r="67" spans="2:2" ht="18.75">
      <c r="B67" s="611"/>
    </row>
  </sheetData>
  <sheetProtection sheet="1" selectLockedCells="1"/>
  <mergeCells count="258">
    <mergeCell ref="AM44:AM45"/>
    <mergeCell ref="AM46:AM47"/>
    <mergeCell ref="AM48:AM49"/>
    <mergeCell ref="AM50:AM51"/>
    <mergeCell ref="AM52:AM53"/>
    <mergeCell ref="AM54:AM55"/>
    <mergeCell ref="C8:G8"/>
    <mergeCell ref="M8:Q8"/>
    <mergeCell ref="C4:L6"/>
    <mergeCell ref="M4:V6"/>
    <mergeCell ref="C7:G7"/>
    <mergeCell ref="H7:L7"/>
    <mergeCell ref="M7:Q7"/>
    <mergeCell ref="R7:V7"/>
    <mergeCell ref="B41:V41"/>
    <mergeCell ref="C13:G13"/>
    <mergeCell ref="M13:Q13"/>
    <mergeCell ref="C14:G14"/>
    <mergeCell ref="M14:Q14"/>
    <mergeCell ref="C11:G11"/>
    <mergeCell ref="M11:Q11"/>
    <mergeCell ref="C12:G12"/>
    <mergeCell ref="M12:Q12"/>
    <mergeCell ref="C9:G9"/>
    <mergeCell ref="M9:Q9"/>
    <mergeCell ref="C10:G10"/>
    <mergeCell ref="M10:Q10"/>
    <mergeCell ref="I24:J25"/>
    <mergeCell ref="K24:L25"/>
    <mergeCell ref="C19:G19"/>
    <mergeCell ref="M19:Q19"/>
    <mergeCell ref="C17:G17"/>
    <mergeCell ref="M17:Q17"/>
    <mergeCell ref="C18:G18"/>
    <mergeCell ref="M18:Q18"/>
    <mergeCell ref="C15:G15"/>
    <mergeCell ref="M15:Q15"/>
    <mergeCell ref="C16:G16"/>
    <mergeCell ref="M16:Q16"/>
    <mergeCell ref="AB24:AD25"/>
    <mergeCell ref="AE24:AG25"/>
    <mergeCell ref="AH24:AK25"/>
    <mergeCell ref="B26:D27"/>
    <mergeCell ref="E26:F27"/>
    <mergeCell ref="G26:H27"/>
    <mergeCell ref="I26:J27"/>
    <mergeCell ref="K26:L27"/>
    <mergeCell ref="M26:N27"/>
    <mergeCell ref="O26:P27"/>
    <mergeCell ref="Q26:R27"/>
    <mergeCell ref="S26:U27"/>
    <mergeCell ref="V26:X27"/>
    <mergeCell ref="Y26:AA27"/>
    <mergeCell ref="AB26:AD27"/>
    <mergeCell ref="AE26:AG27"/>
    <mergeCell ref="M24:N25"/>
    <mergeCell ref="O24:R25"/>
    <mergeCell ref="S24:U25"/>
    <mergeCell ref="V24:X25"/>
    <mergeCell ref="Y24:AA25"/>
    <mergeCell ref="B24:D25"/>
    <mergeCell ref="E24:F25"/>
    <mergeCell ref="G24:H25"/>
    <mergeCell ref="AH26:AK27"/>
    <mergeCell ref="B28:D29"/>
    <mergeCell ref="E28:F29"/>
    <mergeCell ref="G28:H29"/>
    <mergeCell ref="I28:J29"/>
    <mergeCell ref="K28:L29"/>
    <mergeCell ref="M28:N29"/>
    <mergeCell ref="O28:P29"/>
    <mergeCell ref="Q28:R29"/>
    <mergeCell ref="S28:U29"/>
    <mergeCell ref="V28:X29"/>
    <mergeCell ref="Y28:AA29"/>
    <mergeCell ref="AB28:AD29"/>
    <mergeCell ref="AE28:AG29"/>
    <mergeCell ref="AH28:AK29"/>
    <mergeCell ref="AE30:AG31"/>
    <mergeCell ref="AH30:AK31"/>
    <mergeCell ref="AE32:AG33"/>
    <mergeCell ref="AH32:AK33"/>
    <mergeCell ref="V34:X35"/>
    <mergeCell ref="Y34:AA35"/>
    <mergeCell ref="AB34:AD35"/>
    <mergeCell ref="B30:D31"/>
    <mergeCell ref="E30:F31"/>
    <mergeCell ref="G30:H31"/>
    <mergeCell ref="B32:D33"/>
    <mergeCell ref="E32:F33"/>
    <mergeCell ref="G32:H33"/>
    <mergeCell ref="I32:J33"/>
    <mergeCell ref="K32:L33"/>
    <mergeCell ref="M32:N33"/>
    <mergeCell ref="I30:J31"/>
    <mergeCell ref="K30:L31"/>
    <mergeCell ref="V32:X33"/>
    <mergeCell ref="Y32:AA33"/>
    <mergeCell ref="AB32:AD33"/>
    <mergeCell ref="M30:N31"/>
    <mergeCell ref="O30:P31"/>
    <mergeCell ref="Q30:R31"/>
    <mergeCell ref="S30:U31"/>
    <mergeCell ref="V30:X31"/>
    <mergeCell ref="O32:P33"/>
    <mergeCell ref="Q32:R33"/>
    <mergeCell ref="S32:U33"/>
    <mergeCell ref="Y30:AA31"/>
    <mergeCell ref="AB30:AD31"/>
    <mergeCell ref="B36:D37"/>
    <mergeCell ref="E36:F37"/>
    <mergeCell ref="G36:H37"/>
    <mergeCell ref="I36:J37"/>
    <mergeCell ref="K36:L37"/>
    <mergeCell ref="B34:D35"/>
    <mergeCell ref="E34:F35"/>
    <mergeCell ref="G34:H35"/>
    <mergeCell ref="I34:J35"/>
    <mergeCell ref="K34:L35"/>
    <mergeCell ref="V38:X38"/>
    <mergeCell ref="AE34:AG35"/>
    <mergeCell ref="AH34:AK35"/>
    <mergeCell ref="M36:N37"/>
    <mergeCell ref="O36:P37"/>
    <mergeCell ref="Q36:R37"/>
    <mergeCell ref="S36:U37"/>
    <mergeCell ref="V36:X37"/>
    <mergeCell ref="M34:N35"/>
    <mergeCell ref="O34:P35"/>
    <mergeCell ref="Q34:R35"/>
    <mergeCell ref="S34:U35"/>
    <mergeCell ref="Y36:AA37"/>
    <mergeCell ref="AB36:AD37"/>
    <mergeCell ref="AE36:AG37"/>
    <mergeCell ref="AH36:AK37"/>
    <mergeCell ref="AH38:AK38"/>
    <mergeCell ref="Y42:AA43"/>
    <mergeCell ref="AB42:AD43"/>
    <mergeCell ref="AE42:AG43"/>
    <mergeCell ref="AH42:AK43"/>
    <mergeCell ref="Y38:AA38"/>
    <mergeCell ref="AB38:AD38"/>
    <mergeCell ref="AE38:AG38"/>
    <mergeCell ref="B38:D38"/>
    <mergeCell ref="E38:F38"/>
    <mergeCell ref="G38:H38"/>
    <mergeCell ref="I38:J38"/>
    <mergeCell ref="K38:L38"/>
    <mergeCell ref="M38:N38"/>
    <mergeCell ref="O38:Q38"/>
    <mergeCell ref="B42:D43"/>
    <mergeCell ref="E42:F43"/>
    <mergeCell ref="G42:H43"/>
    <mergeCell ref="I42:J43"/>
    <mergeCell ref="K42:L43"/>
    <mergeCell ref="M42:N43"/>
    <mergeCell ref="O42:R43"/>
    <mergeCell ref="S42:U43"/>
    <mergeCell ref="V42:X43"/>
    <mergeCell ref="S38:U38"/>
    <mergeCell ref="AH44:AK45"/>
    <mergeCell ref="AE46:AG47"/>
    <mergeCell ref="AH46:AK47"/>
    <mergeCell ref="V48:X49"/>
    <mergeCell ref="Y48:AA49"/>
    <mergeCell ref="AB48:AD49"/>
    <mergeCell ref="B44:D45"/>
    <mergeCell ref="E44:F45"/>
    <mergeCell ref="G44:H45"/>
    <mergeCell ref="B46:D47"/>
    <mergeCell ref="E46:F47"/>
    <mergeCell ref="G46:H47"/>
    <mergeCell ref="I46:J47"/>
    <mergeCell ref="K46:L47"/>
    <mergeCell ref="M46:N47"/>
    <mergeCell ref="I44:J45"/>
    <mergeCell ref="K44:L45"/>
    <mergeCell ref="V46:X47"/>
    <mergeCell ref="Y46:AA47"/>
    <mergeCell ref="AB46:AD47"/>
    <mergeCell ref="M44:N45"/>
    <mergeCell ref="O44:P45"/>
    <mergeCell ref="Q44:R45"/>
    <mergeCell ref="B52:D53"/>
    <mergeCell ref="E52:F53"/>
    <mergeCell ref="G52:H53"/>
    <mergeCell ref="I52:J53"/>
    <mergeCell ref="K52:L53"/>
    <mergeCell ref="S44:U45"/>
    <mergeCell ref="V44:X45"/>
    <mergeCell ref="O46:P47"/>
    <mergeCell ref="Q46:R47"/>
    <mergeCell ref="S46:U47"/>
    <mergeCell ref="B50:D51"/>
    <mergeCell ref="E50:F51"/>
    <mergeCell ref="G50:H51"/>
    <mergeCell ref="I50:J51"/>
    <mergeCell ref="K50:L51"/>
    <mergeCell ref="B48:D49"/>
    <mergeCell ref="E48:F49"/>
    <mergeCell ref="G48:H49"/>
    <mergeCell ref="I48:J49"/>
    <mergeCell ref="K48:L49"/>
    <mergeCell ref="M48:N49"/>
    <mergeCell ref="O48:P49"/>
    <mergeCell ref="Q48:R49"/>
    <mergeCell ref="S48:U49"/>
    <mergeCell ref="B54:D55"/>
    <mergeCell ref="E54:F55"/>
    <mergeCell ref="G54:H55"/>
    <mergeCell ref="I54:J55"/>
    <mergeCell ref="K54:L55"/>
    <mergeCell ref="B56:D56"/>
    <mergeCell ref="E56:F56"/>
    <mergeCell ref="G56:H56"/>
    <mergeCell ref="I56:J56"/>
    <mergeCell ref="K56:L56"/>
    <mergeCell ref="AM42:AM43"/>
    <mergeCell ref="V52:X53"/>
    <mergeCell ref="Y52:AA53"/>
    <mergeCell ref="AB52:AD53"/>
    <mergeCell ref="M52:N53"/>
    <mergeCell ref="O52:P53"/>
    <mergeCell ref="Q52:R53"/>
    <mergeCell ref="S52:U53"/>
    <mergeCell ref="AE48:AG49"/>
    <mergeCell ref="AH48:AK49"/>
    <mergeCell ref="M50:N51"/>
    <mergeCell ref="O50:P51"/>
    <mergeCell ref="Q50:R51"/>
    <mergeCell ref="S50:U51"/>
    <mergeCell ref="V50:X51"/>
    <mergeCell ref="AE50:AG51"/>
    <mergeCell ref="AH50:AK51"/>
    <mergeCell ref="AE52:AG53"/>
    <mergeCell ref="AH52:AK53"/>
    <mergeCell ref="Y44:AA45"/>
    <mergeCell ref="AB44:AD45"/>
    <mergeCell ref="Y50:AA51"/>
    <mergeCell ref="AB50:AD51"/>
    <mergeCell ref="AE44:AG45"/>
    <mergeCell ref="AB56:AD56"/>
    <mergeCell ref="AE56:AG56"/>
    <mergeCell ref="AH56:AK56"/>
    <mergeCell ref="M56:N56"/>
    <mergeCell ref="O56:Q56"/>
    <mergeCell ref="S56:U56"/>
    <mergeCell ref="V56:X56"/>
    <mergeCell ref="Y56:AA56"/>
    <mergeCell ref="AH54:AK55"/>
    <mergeCell ref="V54:X55"/>
    <mergeCell ref="Y54:AA55"/>
    <mergeCell ref="AB54:AD55"/>
    <mergeCell ref="AE54:AG55"/>
    <mergeCell ref="M54:N55"/>
    <mergeCell ref="O54:P55"/>
    <mergeCell ref="Q54:R55"/>
    <mergeCell ref="S54:U55"/>
  </mergeCells>
  <phoneticPr fontId="5"/>
  <dataValidations count="5">
    <dataValidation type="whole" imeMode="off" operator="greaterThanOrEqual" allowBlank="1" showInputMessage="1" showErrorMessage="1" error="小数点以下を切り捨て、整数で入力してください。" sqref="O26 O30 O32 O36 O34 O28 O44 O48 O50 O54 O52 O46" xr:uid="{088D1027-AEBB-4EDB-B084-2F3A9DE5DC96}">
      <formula1>0</formula1>
    </dataValidation>
    <dataValidation type="list" allowBlank="1" showInputMessage="1" showErrorMessage="1" sqref="C8:G19" xr:uid="{667005EF-3A6E-4379-B449-486DEE414597}">
      <formula1>O.環境負荷低減の取組</formula1>
    </dataValidation>
    <dataValidation type="list" allowBlank="1" showInputMessage="1" showErrorMessage="1" sqref="H8:H19 K8:K19 R8:R19 U8:U19" xr:uid="{45FB6968-6105-4339-B241-20C6923EF87B}">
      <formula1>N.月</formula1>
    </dataValidation>
    <dataValidation type="list" errorStyle="warning" allowBlank="1" showInputMessage="1" showErrorMessage="1" sqref="M8:Q19" xr:uid="{E1A31AFB-FF85-41D0-9F86-C04A33E45671}">
      <formula1>INDIRECT(C8)</formula1>
    </dataValidation>
    <dataValidation type="whole" operator="greaterThanOrEqual" allowBlank="1" showInputMessage="1" showErrorMessage="1" error="小数点以下を切り捨て、整数で記入してください。" sqref="E44:N55" xr:uid="{04C483F1-D3B3-472A-A7B9-FE10573059E5}">
      <formula1>0</formula1>
    </dataValidation>
  </dataValidations>
  <printOptions horizontalCentered="1"/>
  <pageMargins left="0.59055118110236227" right="0.31496062992125984" top="0.74803149606299213" bottom="0.74803149606299213" header="0.31496062992125984" footer="0.31496062992125984"/>
  <pageSetup paperSize="9" scale="51" fitToHeight="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806ED-1946-4592-A9B8-6202354FA544}">
  <sheetPr codeName="Sheet24">
    <tabColor rgb="FFFF0000"/>
    <pageSetUpPr fitToPage="1"/>
  </sheetPr>
  <dimension ref="A1:M27"/>
  <sheetViews>
    <sheetView showGridLines="0" view="pageBreakPreview" zoomScale="75" zoomScaleNormal="100" zoomScaleSheetLayoutView="75" workbookViewId="0">
      <selection activeCell="C7" sqref="C7"/>
    </sheetView>
  </sheetViews>
  <sheetFormatPr defaultColWidth="3.625" defaultRowHeight="16.5"/>
  <cols>
    <col min="1" max="1" width="3.625" style="612"/>
    <col min="2" max="2" width="3" style="612" customWidth="1"/>
    <col min="3" max="7" width="22.5" style="612" customWidth="1"/>
    <col min="8" max="9" width="2" style="612" customWidth="1"/>
    <col min="10" max="221" width="5.625" style="612" customWidth="1"/>
    <col min="222" max="222" width="3" style="612" customWidth="1"/>
    <col min="223" max="225" width="3.125" style="612" customWidth="1"/>
    <col min="226" max="16384" width="3.625" style="612"/>
  </cols>
  <sheetData>
    <row r="1" spans="1:13" ht="18.75">
      <c r="A1" s="571" t="s">
        <v>4869</v>
      </c>
      <c r="B1" s="571"/>
      <c r="G1" s="612" t="s">
        <v>580</v>
      </c>
    </row>
    <row r="2" spans="1:13">
      <c r="F2" s="629"/>
      <c r="G2" s="628" t="str">
        <f>'はじめに（PC）'!D4</f>
        <v>○○・・・・・・活動組織</v>
      </c>
    </row>
    <row r="4" spans="1:13" s="613" customFormat="1" ht="22.5">
      <c r="C4" s="1328" t="s">
        <v>6926</v>
      </c>
      <c r="D4" s="627" t="s">
        <v>4982</v>
      </c>
      <c r="E4" s="626"/>
      <c r="F4" s="626"/>
      <c r="G4" s="626"/>
    </row>
    <row r="5" spans="1:13">
      <c r="F5" s="614"/>
      <c r="G5" s="615"/>
      <c r="H5" s="615"/>
      <c r="I5" s="615"/>
      <c r="J5" s="615"/>
      <c r="K5" s="615"/>
      <c r="L5" s="615"/>
      <c r="M5" s="615"/>
    </row>
    <row r="6" spans="1:13" ht="54.6" customHeight="1">
      <c r="C6" s="878" t="s">
        <v>4620</v>
      </c>
      <c r="D6" s="879" t="s">
        <v>4699</v>
      </c>
      <c r="E6" s="880" t="s">
        <v>4700</v>
      </c>
      <c r="F6" s="881" t="s">
        <v>4701</v>
      </c>
      <c r="G6" s="879" t="s">
        <v>172</v>
      </c>
    </row>
    <row r="7" spans="1:13" s="623" customFormat="1" ht="18.600000000000001" customHeight="1">
      <c r="C7" s="1143"/>
      <c r="D7" s="1143"/>
      <c r="E7" s="1144"/>
      <c r="F7" s="1262"/>
      <c r="G7" s="1145"/>
    </row>
    <row r="8" spans="1:13" s="623" customFormat="1" ht="18.600000000000001" customHeight="1">
      <c r="C8" s="1143"/>
      <c r="D8" s="1143"/>
      <c r="E8" s="1144"/>
      <c r="F8" s="1262"/>
      <c r="G8" s="1146"/>
    </row>
    <row r="9" spans="1:13" s="623" customFormat="1" ht="18.600000000000001" customHeight="1">
      <c r="C9" s="1143"/>
      <c r="D9" s="1143"/>
      <c r="E9" s="1144"/>
      <c r="F9" s="1262"/>
      <c r="G9" s="1146"/>
    </row>
    <row r="10" spans="1:13" s="623" customFormat="1" ht="18.600000000000001" customHeight="1">
      <c r="C10" s="1143"/>
      <c r="D10" s="1143"/>
      <c r="E10" s="1144"/>
      <c r="F10" s="1262"/>
      <c r="G10" s="1146"/>
    </row>
    <row r="11" spans="1:13" s="623" customFormat="1" ht="18.600000000000001" customHeight="1">
      <c r="C11" s="1143"/>
      <c r="D11" s="1143"/>
      <c r="E11" s="1144"/>
      <c r="F11" s="1262"/>
      <c r="G11" s="1146"/>
    </row>
    <row r="12" spans="1:13" s="623" customFormat="1" ht="18.600000000000001" customHeight="1">
      <c r="C12" s="1143"/>
      <c r="D12" s="1143"/>
      <c r="E12" s="1144"/>
      <c r="F12" s="1262"/>
      <c r="G12" s="1146"/>
    </row>
    <row r="13" spans="1:13" s="623" customFormat="1" ht="18.600000000000001" customHeight="1">
      <c r="C13" s="1143"/>
      <c r="D13" s="1143"/>
      <c r="E13" s="1144"/>
      <c r="F13" s="1262"/>
      <c r="G13" s="1146"/>
    </row>
    <row r="14" spans="1:13" s="623" customFormat="1" ht="18.600000000000001" customHeight="1">
      <c r="C14" s="1143"/>
      <c r="D14" s="1143"/>
      <c r="E14" s="1144"/>
      <c r="F14" s="1262"/>
      <c r="G14" s="1146"/>
    </row>
    <row r="15" spans="1:13" s="623" customFormat="1" ht="18.600000000000001" customHeight="1">
      <c r="C15" s="1143"/>
      <c r="D15" s="1143"/>
      <c r="E15" s="1144"/>
      <c r="F15" s="1262"/>
      <c r="G15" s="1145"/>
    </row>
    <row r="16" spans="1:13" s="623" customFormat="1" ht="18.600000000000001" customHeight="1">
      <c r="C16" s="1143"/>
      <c r="D16" s="1143"/>
      <c r="E16" s="1144"/>
      <c r="F16" s="1262"/>
      <c r="G16" s="1145"/>
    </row>
    <row r="17" spans="3:7" s="623" customFormat="1" ht="18.600000000000001" customHeight="1">
      <c r="C17" s="1143"/>
      <c r="D17" s="1143"/>
      <c r="E17" s="1144"/>
      <c r="F17" s="1262"/>
      <c r="G17" s="1145"/>
    </row>
    <row r="18" spans="3:7" s="623" customFormat="1" ht="18.600000000000001" customHeight="1">
      <c r="C18" s="1143"/>
      <c r="D18" s="1143"/>
      <c r="E18" s="1144"/>
      <c r="F18" s="1262"/>
      <c r="G18" s="1147"/>
    </row>
    <row r="19" spans="3:7" s="624" customFormat="1" ht="18.600000000000001" customHeight="1">
      <c r="C19" s="2617" t="s">
        <v>4846</v>
      </c>
      <c r="D19" s="798" t="s">
        <v>4681</v>
      </c>
      <c r="E19" s="799"/>
      <c r="F19" s="1263">
        <f t="shared" ref="F19:F22" si="0">SUMIF($D$7:$D$18,D19,$F$7:$F$18)</f>
        <v>0</v>
      </c>
      <c r="G19" s="625"/>
    </row>
    <row r="20" spans="3:7" s="624" customFormat="1" ht="18.600000000000001" customHeight="1">
      <c r="C20" s="2617"/>
      <c r="D20" s="798" t="s">
        <v>4682</v>
      </c>
      <c r="E20" s="799"/>
      <c r="F20" s="1263">
        <f t="shared" si="0"/>
        <v>0</v>
      </c>
      <c r="G20" s="625"/>
    </row>
    <row r="21" spans="3:7" s="624" customFormat="1" ht="18.600000000000001" customHeight="1">
      <c r="C21" s="2617"/>
      <c r="D21" s="798" t="s">
        <v>4683</v>
      </c>
      <c r="E21" s="799"/>
      <c r="F21" s="1263">
        <f t="shared" si="0"/>
        <v>0</v>
      </c>
      <c r="G21" s="625"/>
    </row>
    <row r="22" spans="3:7" s="624" customFormat="1" ht="18.600000000000001" customHeight="1">
      <c r="C22" s="2617"/>
      <c r="D22" s="798" t="s">
        <v>4684</v>
      </c>
      <c r="E22" s="799"/>
      <c r="F22" s="1263">
        <f t="shared" si="0"/>
        <v>0</v>
      </c>
      <c r="G22" s="625"/>
    </row>
    <row r="23" spans="3:7" s="624" customFormat="1" ht="18.600000000000001" customHeight="1">
      <c r="C23" s="2617"/>
      <c r="D23" s="798" t="s">
        <v>4685</v>
      </c>
      <c r="E23" s="799"/>
      <c r="F23" s="1263">
        <f>SUMIF($D$7:$D$18,"江の設置_作溝実施",$F$7:$F$18)</f>
        <v>0</v>
      </c>
      <c r="G23" s="625"/>
    </row>
    <row r="24" spans="3:7" s="624" customFormat="1" ht="18.600000000000001" customHeight="1">
      <c r="C24" s="2617"/>
      <c r="D24" s="798" t="s">
        <v>4686</v>
      </c>
      <c r="E24" s="799"/>
      <c r="F24" s="1263">
        <f>SUMIF($D$7:$D$18,"江の設置_作溝未実施",$F$7:$F$18)</f>
        <v>0</v>
      </c>
      <c r="G24" s="625"/>
    </row>
    <row r="25" spans="3:7" s="624" customFormat="1" ht="18.600000000000001" customHeight="1">
      <c r="C25" s="2617"/>
      <c r="D25" s="2616" t="s">
        <v>70</v>
      </c>
      <c r="E25" s="2616"/>
      <c r="F25" s="1263">
        <f>SUM(F19:F24)</f>
        <v>0</v>
      </c>
      <c r="G25" s="625"/>
    </row>
    <row r="26" spans="3:7" s="616" customFormat="1" ht="15.95" customHeight="1">
      <c r="C26" s="617" t="s">
        <v>4877</v>
      </c>
      <c r="D26" s="618"/>
      <c r="E26" s="618"/>
      <c r="F26" s="619"/>
      <c r="G26" s="620"/>
    </row>
    <row r="27" spans="3:7" s="616" customFormat="1" ht="15.95" customHeight="1">
      <c r="C27" s="617" t="s">
        <v>4875</v>
      </c>
      <c r="D27" s="618"/>
      <c r="E27" s="618"/>
      <c r="F27" s="619"/>
      <c r="G27" s="620"/>
    </row>
  </sheetData>
  <sheetProtection sheet="1" selectLockedCells="1"/>
  <mergeCells count="2">
    <mergeCell ref="D25:E25"/>
    <mergeCell ref="C19:C25"/>
  </mergeCells>
  <phoneticPr fontId="5"/>
  <dataValidations count="3">
    <dataValidation type="list" allowBlank="1" showInputMessage="1" showErrorMessage="1" sqref="D7:D27" xr:uid="{443671CA-EE31-4E40-9BD2-F057661F856D}">
      <formula1>O.環境負荷低減の取組</formula1>
    </dataValidation>
    <dataValidation type="list" allowBlank="1" showInputMessage="1" showErrorMessage="1" sqref="E19:E27" xr:uid="{4B9E3978-D619-46E9-AA9A-F0F6F4A76C7B}">
      <formula1>INDIRECT(D19)</formula1>
    </dataValidation>
    <dataValidation type="list" errorStyle="warning" allowBlank="1" showInputMessage="1" showErrorMessage="1" sqref="E7:E18" xr:uid="{3395F106-1526-43F9-8F13-6CE61D328B22}">
      <formula1>INDIRECT(D7)</formula1>
    </dataValidation>
  </dataValidations>
  <printOptions horizontalCentered="1"/>
  <pageMargins left="0.59055118110236227" right="0.31496062992125984" top="0.74803149606299213" bottom="0.74803149606299213" header="0.31496062992125984" footer="0.31496062992125984"/>
  <pageSetup paperSize="9" scale="79" fitToHeight="0" orientation="portrait" r:id="rId1"/>
  <colBreaks count="1" manualBreakCount="1">
    <brk id="8"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763B3-AD21-488D-B8A8-AE4DA9BFA7AD}">
  <sheetPr codeName="Sheet19">
    <tabColor rgb="FFFF0000"/>
    <pageSetUpPr fitToPage="1"/>
  </sheetPr>
  <dimension ref="B1:G51"/>
  <sheetViews>
    <sheetView showGridLines="0" view="pageBreakPreview" zoomScale="75" zoomScaleNormal="55" zoomScaleSheetLayoutView="95" workbookViewId="0">
      <selection activeCell="B10" sqref="B10"/>
    </sheetView>
  </sheetViews>
  <sheetFormatPr defaultColWidth="9" defaultRowHeight="19.5"/>
  <cols>
    <col min="1" max="1" width="2.125" style="276" customWidth="1"/>
    <col min="2" max="2" width="14.625" style="276" customWidth="1"/>
    <col min="3" max="3" width="35" style="276" customWidth="1"/>
    <col min="4" max="4" width="14.625" style="276" customWidth="1"/>
    <col min="5" max="5" width="4.5" style="276" customWidth="1"/>
    <col min="6" max="6" width="19.875" style="276" customWidth="1"/>
    <col min="7" max="7" width="2.125" style="276" customWidth="1"/>
    <col min="8" max="16384" width="9" style="276"/>
  </cols>
  <sheetData>
    <row r="1" spans="2:7">
      <c r="B1" s="791"/>
      <c r="C1" s="791"/>
      <c r="D1" s="791"/>
      <c r="E1" s="791"/>
      <c r="F1" s="792" t="s">
        <v>4927</v>
      </c>
      <c r="G1" s="791"/>
    </row>
    <row r="2" spans="2:7" ht="10.5" customHeight="1">
      <c r="B2" s="791"/>
      <c r="C2" s="791"/>
      <c r="D2" s="791"/>
      <c r="E2" s="791"/>
      <c r="F2" s="791"/>
      <c r="G2" s="791"/>
    </row>
    <row r="3" spans="2:7" ht="28.5">
      <c r="B3" s="2621" t="s">
        <v>986</v>
      </c>
      <c r="C3" s="2621"/>
      <c r="D3" s="2621"/>
      <c r="E3" s="2621"/>
      <c r="F3" s="2621"/>
      <c r="G3" s="791"/>
    </row>
    <row r="4" spans="2:7">
      <c r="B4" s="2622" t="s">
        <v>987</v>
      </c>
      <c r="C4" s="2622"/>
      <c r="D4" s="2622"/>
      <c r="E4" s="2622"/>
      <c r="F4" s="2622"/>
      <c r="G4" s="791"/>
    </row>
    <row r="5" spans="2:7" ht="10.5" customHeight="1">
      <c r="B5" s="793"/>
      <c r="C5" s="793"/>
      <c r="D5" s="793"/>
      <c r="E5" s="793"/>
      <c r="F5" s="793"/>
      <c r="G5" s="791"/>
    </row>
    <row r="6" spans="2:7">
      <c r="B6" s="794" t="s">
        <v>984</v>
      </c>
      <c r="C6" s="791"/>
      <c r="D6" s="791"/>
      <c r="E6" s="791"/>
      <c r="F6" s="791"/>
      <c r="G6" s="791"/>
    </row>
    <row r="7" spans="2:7">
      <c r="B7" s="794" t="s">
        <v>983</v>
      </c>
      <c r="C7" s="791"/>
      <c r="D7" s="791"/>
      <c r="E7" s="791"/>
      <c r="F7" s="791"/>
      <c r="G7" s="791"/>
    </row>
    <row r="8" spans="2:7">
      <c r="B8" s="791"/>
      <c r="C8" s="791"/>
      <c r="D8" s="791"/>
      <c r="E8" s="791"/>
      <c r="F8" s="791"/>
      <c r="G8" s="791"/>
    </row>
    <row r="9" spans="2:7" s="279" customFormat="1">
      <c r="B9" s="795" t="s">
        <v>982</v>
      </c>
      <c r="C9" s="795" t="s">
        <v>981</v>
      </c>
      <c r="D9" s="2623" t="s">
        <v>980</v>
      </c>
      <c r="E9" s="2623"/>
      <c r="F9" s="795" t="s">
        <v>979</v>
      </c>
      <c r="G9" s="793"/>
    </row>
    <row r="10" spans="2:7" s="278" customFormat="1" ht="39.950000000000003" customHeight="1">
      <c r="B10" s="1329"/>
      <c r="C10" s="1330"/>
      <c r="D10" s="1335"/>
      <c r="E10" s="1331" t="s">
        <v>977</v>
      </c>
      <c r="F10" s="1330"/>
      <c r="G10" s="796"/>
    </row>
    <row r="11" spans="2:7" s="278" customFormat="1" ht="39.950000000000003" customHeight="1">
      <c r="B11" s="1330"/>
      <c r="C11" s="1330"/>
      <c r="D11" s="1336"/>
      <c r="E11" s="1331" t="s">
        <v>977</v>
      </c>
      <c r="F11" s="1330"/>
      <c r="G11" s="796"/>
    </row>
    <row r="12" spans="2:7" s="278" customFormat="1" ht="39.950000000000003" customHeight="1">
      <c r="B12" s="1330"/>
      <c r="C12" s="1330"/>
      <c r="D12" s="1336"/>
      <c r="E12" s="1331" t="s">
        <v>977</v>
      </c>
      <c r="F12" s="1330"/>
      <c r="G12" s="796"/>
    </row>
    <row r="13" spans="2:7" s="278" customFormat="1" ht="39.950000000000003" customHeight="1">
      <c r="B13" s="1330"/>
      <c r="C13" s="1330"/>
      <c r="D13" s="1336"/>
      <c r="E13" s="1331" t="s">
        <v>977</v>
      </c>
      <c r="F13" s="1330"/>
      <c r="G13" s="796"/>
    </row>
    <row r="14" spans="2:7" s="278" customFormat="1" ht="39.950000000000003" customHeight="1">
      <c r="B14" s="1330"/>
      <c r="C14" s="1330"/>
      <c r="D14" s="1336"/>
      <c r="E14" s="1331" t="s">
        <v>977</v>
      </c>
      <c r="F14" s="1330"/>
      <c r="G14" s="796"/>
    </row>
    <row r="15" spans="2:7" s="278" customFormat="1" ht="39.950000000000003" customHeight="1">
      <c r="B15" s="1330"/>
      <c r="C15" s="1330"/>
      <c r="D15" s="1336"/>
      <c r="E15" s="1331" t="s">
        <v>977</v>
      </c>
      <c r="F15" s="1330"/>
      <c r="G15" s="796"/>
    </row>
    <row r="16" spans="2:7" s="278" customFormat="1" ht="39.950000000000003" customHeight="1">
      <c r="B16" s="1330"/>
      <c r="C16" s="1330"/>
      <c r="D16" s="1336"/>
      <c r="E16" s="1331" t="s">
        <v>977</v>
      </c>
      <c r="F16" s="1330"/>
      <c r="G16" s="796"/>
    </row>
    <row r="17" spans="2:7" s="278" customFormat="1" ht="39.950000000000003" customHeight="1">
      <c r="B17" s="1330"/>
      <c r="C17" s="1330"/>
      <c r="D17" s="1336"/>
      <c r="E17" s="1331" t="s">
        <v>977</v>
      </c>
      <c r="F17" s="1330"/>
      <c r="G17" s="796"/>
    </row>
    <row r="18" spans="2:7" s="278" customFormat="1" ht="39.950000000000003" customHeight="1">
      <c r="B18" s="1330"/>
      <c r="C18" s="1330"/>
      <c r="D18" s="1336"/>
      <c r="E18" s="1331" t="s">
        <v>977</v>
      </c>
      <c r="F18" s="1330"/>
      <c r="G18" s="796"/>
    </row>
    <row r="19" spans="2:7" s="278" customFormat="1" ht="39.950000000000003" customHeight="1">
      <c r="B19" s="1330"/>
      <c r="C19" s="1330"/>
      <c r="D19" s="1336"/>
      <c r="E19" s="1331" t="s">
        <v>977</v>
      </c>
      <c r="F19" s="1330"/>
      <c r="G19" s="796"/>
    </row>
    <row r="20" spans="2:7" s="278" customFormat="1" ht="39.950000000000003" customHeight="1" thickBot="1">
      <c r="B20" s="1332"/>
      <c r="C20" s="1332"/>
      <c r="D20" s="1337"/>
      <c r="E20" s="1333" t="s">
        <v>977</v>
      </c>
      <c r="F20" s="1332"/>
      <c r="G20" s="796"/>
    </row>
    <row r="21" spans="2:7" s="278" customFormat="1" ht="39.950000000000003" customHeight="1" thickTop="1">
      <c r="B21" s="2624" t="s">
        <v>978</v>
      </c>
      <c r="C21" s="2624"/>
      <c r="D21" s="1338" t="str">
        <f>IF(SUM(D10:D20)=0,"",SUM(D10:D20))</f>
        <v/>
      </c>
      <c r="E21" s="1334" t="s">
        <v>977</v>
      </c>
      <c r="F21" s="1334"/>
      <c r="G21" s="796"/>
    </row>
    <row r="22" spans="2:7" s="277" customFormat="1">
      <c r="B22" s="797"/>
      <c r="C22" s="797"/>
      <c r="D22" s="797"/>
      <c r="E22" s="797"/>
      <c r="F22" s="797"/>
      <c r="G22" s="797"/>
    </row>
    <row r="23" spans="2:7" s="277" customFormat="1">
      <c r="B23" s="797" t="s">
        <v>976</v>
      </c>
      <c r="C23" s="797"/>
      <c r="D23" s="797"/>
      <c r="E23" s="797"/>
      <c r="F23" s="797"/>
      <c r="G23" s="797"/>
    </row>
    <row r="24" spans="2:7" s="277" customFormat="1">
      <c r="B24" s="2618" t="s">
        <v>975</v>
      </c>
      <c r="C24" s="2618"/>
      <c r="D24" s="2618" t="s">
        <v>974</v>
      </c>
      <c r="E24" s="2618"/>
      <c r="F24" s="2618"/>
      <c r="G24" s="797"/>
    </row>
    <row r="25" spans="2:7" s="277" customFormat="1" ht="48.75" customHeight="1">
      <c r="B25" s="2619" t="s">
        <v>973</v>
      </c>
      <c r="C25" s="2619"/>
      <c r="D25" s="2620"/>
      <c r="E25" s="2620"/>
      <c r="F25" s="2620"/>
      <c r="G25" s="797"/>
    </row>
    <row r="26" spans="2:7" s="277" customFormat="1">
      <c r="B26" s="797"/>
      <c r="C26" s="797"/>
      <c r="D26" s="797"/>
      <c r="E26" s="797"/>
      <c r="F26" s="797"/>
      <c r="G26" s="797"/>
    </row>
    <row r="27" spans="2:7">
      <c r="B27" s="791"/>
      <c r="C27" s="791"/>
      <c r="D27" s="791"/>
      <c r="E27" s="791"/>
      <c r="F27" s="792" t="s">
        <v>4927</v>
      </c>
      <c r="G27" s="791"/>
    </row>
    <row r="28" spans="2:7" ht="10.5" customHeight="1">
      <c r="B28" s="791"/>
      <c r="C28" s="791"/>
      <c r="D28" s="791"/>
      <c r="E28" s="791"/>
      <c r="F28" s="791"/>
      <c r="G28" s="791"/>
    </row>
    <row r="29" spans="2:7" ht="28.5">
      <c r="B29" s="2621" t="s">
        <v>986</v>
      </c>
      <c r="C29" s="2621"/>
      <c r="D29" s="2621"/>
      <c r="E29" s="2621"/>
      <c r="F29" s="2621"/>
      <c r="G29" s="791"/>
    </row>
    <row r="30" spans="2:7">
      <c r="B30" s="2622" t="s">
        <v>985</v>
      </c>
      <c r="C30" s="2622"/>
      <c r="D30" s="2622"/>
      <c r="E30" s="2622"/>
      <c r="F30" s="2622"/>
      <c r="G30" s="791"/>
    </row>
    <row r="31" spans="2:7">
      <c r="B31" s="793"/>
      <c r="C31" s="793"/>
      <c r="D31" s="793"/>
      <c r="E31" s="793"/>
      <c r="F31" s="793"/>
      <c r="G31" s="791"/>
    </row>
    <row r="32" spans="2:7">
      <c r="B32" s="794" t="s">
        <v>984</v>
      </c>
      <c r="C32" s="791"/>
      <c r="D32" s="791"/>
      <c r="E32" s="791"/>
      <c r="F32" s="791"/>
      <c r="G32" s="791"/>
    </row>
    <row r="33" spans="2:7">
      <c r="B33" s="794" t="s">
        <v>983</v>
      </c>
      <c r="C33" s="791"/>
      <c r="D33" s="791"/>
      <c r="E33" s="791"/>
      <c r="F33" s="791"/>
      <c r="G33" s="791"/>
    </row>
    <row r="34" spans="2:7">
      <c r="B34" s="791"/>
      <c r="C34" s="791"/>
      <c r="D34" s="791"/>
      <c r="E34" s="791"/>
      <c r="F34" s="791"/>
      <c r="G34" s="791"/>
    </row>
    <row r="35" spans="2:7" s="279" customFormat="1">
      <c r="B35" s="795" t="s">
        <v>982</v>
      </c>
      <c r="C35" s="795" t="s">
        <v>981</v>
      </c>
      <c r="D35" s="2623" t="s">
        <v>980</v>
      </c>
      <c r="E35" s="2623"/>
      <c r="F35" s="795" t="s">
        <v>979</v>
      </c>
      <c r="G35" s="793"/>
    </row>
    <row r="36" spans="2:7" s="278" customFormat="1" ht="39.950000000000003" customHeight="1">
      <c r="B36" s="1330"/>
      <c r="C36" s="1330"/>
      <c r="D36" s="1336"/>
      <c r="E36" s="1331" t="s">
        <v>977</v>
      </c>
      <c r="F36" s="1330"/>
      <c r="G36" s="796"/>
    </row>
    <row r="37" spans="2:7" s="278" customFormat="1" ht="39.950000000000003" customHeight="1">
      <c r="B37" s="1330"/>
      <c r="C37" s="1330"/>
      <c r="D37" s="1336"/>
      <c r="E37" s="1331" t="s">
        <v>977</v>
      </c>
      <c r="F37" s="1330"/>
      <c r="G37" s="796"/>
    </row>
    <row r="38" spans="2:7" s="278" customFormat="1" ht="39.950000000000003" customHeight="1">
      <c r="B38" s="1330"/>
      <c r="C38" s="1330"/>
      <c r="D38" s="1336"/>
      <c r="E38" s="1331" t="s">
        <v>977</v>
      </c>
      <c r="F38" s="1330"/>
      <c r="G38" s="796"/>
    </row>
    <row r="39" spans="2:7" s="278" customFormat="1" ht="39.950000000000003" customHeight="1">
      <c r="B39" s="1330"/>
      <c r="C39" s="1330"/>
      <c r="D39" s="1336"/>
      <c r="E39" s="1331" t="s">
        <v>977</v>
      </c>
      <c r="F39" s="1330"/>
      <c r="G39" s="796"/>
    </row>
    <row r="40" spans="2:7" s="278" customFormat="1" ht="39.950000000000003" customHeight="1">
      <c r="B40" s="1330"/>
      <c r="C40" s="1330"/>
      <c r="D40" s="1336"/>
      <c r="E40" s="1331" t="s">
        <v>977</v>
      </c>
      <c r="F40" s="1330"/>
      <c r="G40" s="796"/>
    </row>
    <row r="41" spans="2:7" s="278" customFormat="1" ht="39.950000000000003" customHeight="1">
      <c r="B41" s="1330"/>
      <c r="C41" s="1330"/>
      <c r="D41" s="1336"/>
      <c r="E41" s="1331" t="s">
        <v>977</v>
      </c>
      <c r="F41" s="1330"/>
      <c r="G41" s="796"/>
    </row>
    <row r="42" spans="2:7" s="278" customFormat="1" ht="39.950000000000003" customHeight="1">
      <c r="B42" s="1330"/>
      <c r="C42" s="1330"/>
      <c r="D42" s="1336"/>
      <c r="E42" s="1331" t="s">
        <v>977</v>
      </c>
      <c r="F42" s="1330"/>
      <c r="G42" s="796"/>
    </row>
    <row r="43" spans="2:7" s="278" customFormat="1" ht="39.950000000000003" customHeight="1">
      <c r="B43" s="1330"/>
      <c r="C43" s="1330"/>
      <c r="D43" s="1336"/>
      <c r="E43" s="1331" t="s">
        <v>977</v>
      </c>
      <c r="F43" s="1330"/>
      <c r="G43" s="796"/>
    </row>
    <row r="44" spans="2:7" s="278" customFormat="1" ht="39.950000000000003" customHeight="1">
      <c r="B44" s="1330"/>
      <c r="C44" s="1330"/>
      <c r="D44" s="1336"/>
      <c r="E44" s="1331" t="s">
        <v>977</v>
      </c>
      <c r="F44" s="1330"/>
      <c r="G44" s="796"/>
    </row>
    <row r="45" spans="2:7" s="278" customFormat="1" ht="39.950000000000003" customHeight="1">
      <c r="B45" s="1330"/>
      <c r="C45" s="1330"/>
      <c r="D45" s="1336"/>
      <c r="E45" s="1331" t="s">
        <v>977</v>
      </c>
      <c r="F45" s="1330"/>
      <c r="G45" s="796"/>
    </row>
    <row r="46" spans="2:7" s="278" customFormat="1" ht="39.950000000000003" customHeight="1" thickBot="1">
      <c r="B46" s="1332"/>
      <c r="C46" s="1332"/>
      <c r="D46" s="1337"/>
      <c r="E46" s="1333" t="s">
        <v>977</v>
      </c>
      <c r="F46" s="1332"/>
      <c r="G46" s="796"/>
    </row>
    <row r="47" spans="2:7" s="278" customFormat="1" ht="39.950000000000003" customHeight="1" thickTop="1">
      <c r="B47" s="2624" t="s">
        <v>978</v>
      </c>
      <c r="C47" s="2624"/>
      <c r="D47" s="1338" t="str">
        <f>IF(SUM(D36:D46)=0,"",SUM(D36:D46))</f>
        <v/>
      </c>
      <c r="E47" s="1334" t="s">
        <v>977</v>
      </c>
      <c r="F47" s="1334"/>
      <c r="G47" s="796"/>
    </row>
    <row r="48" spans="2:7" s="277" customFormat="1">
      <c r="B48" s="797"/>
      <c r="C48" s="797"/>
      <c r="D48" s="797"/>
      <c r="E48" s="797"/>
      <c r="F48" s="797"/>
      <c r="G48" s="797"/>
    </row>
    <row r="49" spans="2:7" s="277" customFormat="1">
      <c r="B49" s="797" t="s">
        <v>976</v>
      </c>
      <c r="C49" s="797"/>
      <c r="D49" s="797"/>
      <c r="E49" s="797"/>
      <c r="F49" s="797"/>
      <c r="G49" s="797"/>
    </row>
    <row r="50" spans="2:7" s="277" customFormat="1">
      <c r="B50" s="2618" t="s">
        <v>975</v>
      </c>
      <c r="C50" s="2618"/>
      <c r="D50" s="2618" t="s">
        <v>974</v>
      </c>
      <c r="E50" s="2618"/>
      <c r="F50" s="2618"/>
      <c r="G50" s="797"/>
    </row>
    <row r="51" spans="2:7" s="277" customFormat="1" ht="48.75" customHeight="1">
      <c r="B51" s="2619" t="s">
        <v>973</v>
      </c>
      <c r="C51" s="2619"/>
      <c r="D51" s="2620"/>
      <c r="E51" s="2620"/>
      <c r="F51" s="2620"/>
      <c r="G51" s="797"/>
    </row>
  </sheetData>
  <sheetProtection sheet="1" selectLockedCells="1"/>
  <mergeCells count="16">
    <mergeCell ref="B3:F3"/>
    <mergeCell ref="B4:F4"/>
    <mergeCell ref="B25:C25"/>
    <mergeCell ref="D24:F24"/>
    <mergeCell ref="D25:F25"/>
    <mergeCell ref="B24:C24"/>
    <mergeCell ref="D9:E9"/>
    <mergeCell ref="B21:C21"/>
    <mergeCell ref="B50:C50"/>
    <mergeCell ref="D50:F50"/>
    <mergeCell ref="B51:C51"/>
    <mergeCell ref="D51:F51"/>
    <mergeCell ref="B29:F29"/>
    <mergeCell ref="B30:F30"/>
    <mergeCell ref="D35:E35"/>
    <mergeCell ref="B47:C47"/>
  </mergeCells>
  <phoneticPr fontId="5"/>
  <printOptions horizontalCentered="1"/>
  <pageMargins left="0.59055118110236227" right="0.31496062992125984" top="0.74803149606299213" bottom="0.74803149606299213" header="0.31496062992125984" footer="0.31496062992125984"/>
  <pageSetup paperSize="9" fitToHeight="0" orientation="portrait" r:id="rId1"/>
  <rowBreaks count="1" manualBreakCount="1">
    <brk id="26"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0">
    <tabColor rgb="FF92D050"/>
    <pageSetUpPr fitToPage="1"/>
  </sheetPr>
  <dimension ref="A1:Z245"/>
  <sheetViews>
    <sheetView showGridLines="0" view="pageBreakPreview" zoomScale="50" zoomScaleNormal="98" zoomScaleSheetLayoutView="50" workbookViewId="0">
      <selection activeCell="A3" sqref="A3"/>
    </sheetView>
  </sheetViews>
  <sheetFormatPr defaultColWidth="9" defaultRowHeight="16.5"/>
  <cols>
    <col min="1" max="1" width="7.375" style="41" bestFit="1" customWidth="1"/>
    <col min="2" max="2" width="23.75" style="41" customWidth="1"/>
    <col min="3" max="3" width="9.125" style="41" customWidth="1"/>
    <col min="4" max="4" width="21" style="41" customWidth="1"/>
    <col min="5" max="5" width="24.625" style="41" customWidth="1"/>
    <col min="6" max="10" width="9.5" style="41" customWidth="1"/>
    <col min="11" max="11" width="8.125" style="41" customWidth="1"/>
    <col min="12" max="12" width="29" style="41" customWidth="1"/>
    <col min="13" max="13" width="10.875" style="41" customWidth="1"/>
    <col min="14" max="16" width="19.125" style="41" customWidth="1"/>
    <col min="17" max="17" width="15.75" style="110" bestFit="1" customWidth="1"/>
    <col min="18" max="18" width="11.375" style="110" customWidth="1"/>
    <col min="19" max="19" width="25" style="110" customWidth="1"/>
    <col min="20" max="20" width="21.875" style="110" customWidth="1"/>
    <col min="21" max="21" width="48.125" style="110" customWidth="1"/>
    <col min="22" max="22" width="9" style="41"/>
    <col min="23" max="23" width="36" style="41" customWidth="1"/>
    <col min="24" max="24" width="59.75" style="41" customWidth="1"/>
    <col min="25" max="25" width="24.625" style="41" customWidth="1"/>
    <col min="26" max="26" width="42" style="41" customWidth="1"/>
    <col min="27" max="27" width="7.125" style="41" customWidth="1"/>
    <col min="28" max="16384" width="9" style="41"/>
  </cols>
  <sheetData>
    <row r="1" spans="1:26" ht="42.75" customHeight="1">
      <c r="A1" s="2629"/>
      <c r="B1" s="2629"/>
      <c r="C1" s="2629"/>
      <c r="D1" s="2629"/>
      <c r="E1" s="2629"/>
      <c r="F1" s="2629"/>
      <c r="G1" s="2629"/>
      <c r="H1" s="2629"/>
      <c r="I1" s="2629"/>
      <c r="J1" s="2629"/>
      <c r="K1" s="2629"/>
      <c r="L1" s="2629"/>
      <c r="M1" s="2629"/>
      <c r="N1" s="2629"/>
      <c r="O1" s="523"/>
      <c r="P1" s="523"/>
      <c r="Q1" s="2630" t="s">
        <v>221</v>
      </c>
      <c r="R1" s="2630"/>
      <c r="S1" s="2630"/>
      <c r="T1" s="2630"/>
      <c r="U1" s="2631"/>
      <c r="V1" s="2632" t="s">
        <v>222</v>
      </c>
      <c r="W1" s="1392" t="s">
        <v>223</v>
      </c>
      <c r="X1" s="74" t="s">
        <v>224</v>
      </c>
      <c r="Y1" s="75"/>
      <c r="Z1" s="76"/>
    </row>
    <row r="2" spans="1:26" ht="33">
      <c r="A2" s="77" t="s">
        <v>225</v>
      </c>
      <c r="B2" s="78" t="s">
        <v>226</v>
      </c>
      <c r="C2" s="77" t="s">
        <v>227</v>
      </c>
      <c r="D2" s="78" t="s">
        <v>228</v>
      </c>
      <c r="E2" s="79" t="s">
        <v>229</v>
      </c>
      <c r="F2" s="2636" t="s">
        <v>6830</v>
      </c>
      <c r="G2" s="2637"/>
      <c r="H2" s="2637"/>
      <c r="I2" s="2637"/>
      <c r="J2" s="2638"/>
      <c r="K2" s="77" t="s">
        <v>230</v>
      </c>
      <c r="L2" s="77" t="s">
        <v>231</v>
      </c>
      <c r="M2" s="80" t="s">
        <v>232</v>
      </c>
      <c r="N2" s="77" t="s">
        <v>233</v>
      </c>
      <c r="O2" s="524"/>
      <c r="P2" s="77" t="s">
        <v>4748</v>
      </c>
      <c r="Q2" s="520" t="s">
        <v>234</v>
      </c>
      <c r="R2" s="81" t="s">
        <v>235</v>
      </c>
      <c r="S2" s="2634" t="s">
        <v>236</v>
      </c>
      <c r="T2" s="2635"/>
      <c r="U2" s="81" t="s">
        <v>100</v>
      </c>
      <c r="V2" s="2633"/>
      <c r="W2" s="1392"/>
      <c r="X2" s="97" t="s">
        <v>237</v>
      </c>
      <c r="Z2" s="95"/>
    </row>
    <row r="3" spans="1:26" ht="18" customHeight="1">
      <c r="A3" s="82" t="s">
        <v>238</v>
      </c>
      <c r="B3" s="83" t="s">
        <v>239</v>
      </c>
      <c r="C3" s="84" t="s">
        <v>239</v>
      </c>
      <c r="D3" s="83" t="s">
        <v>240</v>
      </c>
      <c r="E3" s="83" t="s">
        <v>241</v>
      </c>
      <c r="F3" s="84" t="s">
        <v>242</v>
      </c>
      <c r="G3" s="528" t="s">
        <v>376</v>
      </c>
      <c r="H3" s="529" t="s">
        <v>378</v>
      </c>
      <c r="I3" s="1272"/>
      <c r="J3" s="1272"/>
      <c r="K3" s="526" t="s">
        <v>243</v>
      </c>
      <c r="L3" s="82" t="s">
        <v>244</v>
      </c>
      <c r="M3" s="85">
        <v>1</v>
      </c>
      <c r="N3" s="82" t="s">
        <v>245</v>
      </c>
      <c r="P3" s="525" t="s">
        <v>239</v>
      </c>
      <c r="Q3" s="521">
        <v>200</v>
      </c>
      <c r="R3" s="86" t="s">
        <v>246</v>
      </c>
      <c r="S3" s="86" t="s">
        <v>247</v>
      </c>
      <c r="T3" s="86" t="s">
        <v>247</v>
      </c>
      <c r="U3" s="86" t="s">
        <v>248</v>
      </c>
      <c r="V3" s="87"/>
      <c r="X3" s="1206" t="s">
        <v>249</v>
      </c>
      <c r="Y3" s="1196"/>
      <c r="Z3" s="1207"/>
    </row>
    <row r="4" spans="1:26" ht="18" customHeight="1">
      <c r="A4" s="88" t="s">
        <v>250</v>
      </c>
      <c r="B4" s="89"/>
      <c r="C4" s="90" t="s">
        <v>251</v>
      </c>
      <c r="D4" s="91" t="s">
        <v>252</v>
      </c>
      <c r="E4" s="91" t="s">
        <v>253</v>
      </c>
      <c r="F4" s="90" t="s">
        <v>254</v>
      </c>
      <c r="G4" s="105" t="s">
        <v>380</v>
      </c>
      <c r="H4" s="530" t="s">
        <v>382</v>
      </c>
      <c r="I4" s="1273"/>
      <c r="J4" s="1273"/>
      <c r="K4" s="527" t="s">
        <v>255</v>
      </c>
      <c r="L4" s="90" t="s">
        <v>256</v>
      </c>
      <c r="M4" s="92">
        <v>2</v>
      </c>
      <c r="N4" s="90" t="s">
        <v>257</v>
      </c>
      <c r="P4" s="525" t="s">
        <v>239</v>
      </c>
      <c r="Q4" s="521">
        <v>300</v>
      </c>
      <c r="R4" s="86" t="s">
        <v>246</v>
      </c>
      <c r="S4" s="86" t="s">
        <v>258</v>
      </c>
      <c r="T4" s="86" t="s">
        <v>258</v>
      </c>
      <c r="U4" s="86" t="s">
        <v>259</v>
      </c>
      <c r="V4" s="87"/>
      <c r="X4" s="97" t="s">
        <v>260</v>
      </c>
      <c r="Z4" s="95"/>
    </row>
    <row r="5" spans="1:26" ht="18" customHeight="1">
      <c r="C5" s="88" t="s">
        <v>261</v>
      </c>
      <c r="D5" s="91" t="s">
        <v>262</v>
      </c>
      <c r="E5" s="91" t="s">
        <v>263</v>
      </c>
      <c r="F5" s="1205" t="s">
        <v>264</v>
      </c>
      <c r="G5" s="1201" t="s">
        <v>384</v>
      </c>
      <c r="H5" s="1204" t="s">
        <v>386</v>
      </c>
      <c r="I5" s="1274"/>
      <c r="J5" s="1274"/>
      <c r="K5" s="94"/>
      <c r="L5" s="90" t="s">
        <v>265</v>
      </c>
      <c r="M5" s="94"/>
      <c r="N5" s="90" t="s">
        <v>266</v>
      </c>
      <c r="P5" s="525"/>
      <c r="Q5" s="522"/>
      <c r="R5" s="87"/>
      <c r="S5" s="87"/>
      <c r="T5" s="87"/>
      <c r="U5" s="87"/>
      <c r="V5" s="87"/>
      <c r="X5" s="97" t="s">
        <v>6812</v>
      </c>
      <c r="Z5" s="95"/>
    </row>
    <row r="6" spans="1:26" ht="18" customHeight="1">
      <c r="D6" s="91" t="s">
        <v>267</v>
      </c>
      <c r="E6" s="91" t="s">
        <v>268</v>
      </c>
      <c r="F6" s="1277" t="s">
        <v>6868</v>
      </c>
      <c r="G6" s="1278" t="s">
        <v>6869</v>
      </c>
      <c r="H6" s="1275" t="s">
        <v>6870</v>
      </c>
      <c r="I6" s="1275" t="s">
        <v>6871</v>
      </c>
      <c r="J6" s="1276"/>
      <c r="K6" s="95"/>
      <c r="L6" s="90" t="s">
        <v>269</v>
      </c>
      <c r="N6" s="90" t="s">
        <v>270</v>
      </c>
      <c r="P6" s="519">
        <f>'別紙1 活動計画書'!M72</f>
        <v>0</v>
      </c>
      <c r="Q6" s="521">
        <v>1</v>
      </c>
      <c r="R6" s="86" t="s">
        <v>271</v>
      </c>
      <c r="S6" s="86" t="s">
        <v>272</v>
      </c>
      <c r="T6" s="86" t="s">
        <v>273</v>
      </c>
      <c r="U6" s="86" t="s">
        <v>274</v>
      </c>
      <c r="V6" s="96">
        <f>COUNTIF('活動記録（維持共同用）'!$G$9:$L$200,【選択肢】!Q6)</f>
        <v>0</v>
      </c>
      <c r="X6" s="97" t="s">
        <v>6813</v>
      </c>
      <c r="Z6" s="95"/>
    </row>
    <row r="7" spans="1:26" ht="18" customHeight="1">
      <c r="D7" s="98" t="s">
        <v>275</v>
      </c>
      <c r="E7" s="90" t="s">
        <v>276</v>
      </c>
      <c r="F7" s="97"/>
      <c r="K7" s="95"/>
      <c r="L7" s="90" t="s">
        <v>277</v>
      </c>
      <c r="N7" s="90" t="s">
        <v>4745</v>
      </c>
      <c r="P7" s="519">
        <f>'別紙1 活動計画書'!M73</f>
        <v>0</v>
      </c>
      <c r="Q7" s="521">
        <v>2</v>
      </c>
      <c r="R7" s="86" t="s">
        <v>271</v>
      </c>
      <c r="S7" s="86" t="s">
        <v>272</v>
      </c>
      <c r="T7" s="86" t="s">
        <v>162</v>
      </c>
      <c r="U7" s="86" t="s">
        <v>278</v>
      </c>
      <c r="V7" s="96">
        <f>COUNTIF('活動記録（維持共同用）'!$G$9:$L$200,【選択肢】!Q7)</f>
        <v>0</v>
      </c>
      <c r="X7" s="97" t="s">
        <v>279</v>
      </c>
      <c r="Z7" s="95"/>
    </row>
    <row r="8" spans="1:26" ht="18" customHeight="1">
      <c r="E8" s="90" t="s">
        <v>280</v>
      </c>
      <c r="F8" s="97"/>
      <c r="K8" s="95"/>
      <c r="L8" s="90" t="s">
        <v>281</v>
      </c>
      <c r="N8" s="90" t="s">
        <v>4746</v>
      </c>
      <c r="P8" s="519" t="s">
        <v>239</v>
      </c>
      <c r="Q8" s="521">
        <v>3</v>
      </c>
      <c r="R8" s="86" t="s">
        <v>271</v>
      </c>
      <c r="S8" s="86" t="s">
        <v>104</v>
      </c>
      <c r="T8" s="86" t="s">
        <v>104</v>
      </c>
      <c r="U8" s="86" t="s">
        <v>405</v>
      </c>
      <c r="V8" s="96">
        <f>COUNTIF('活動記録（維持共同用）'!$G$9:$L$200,【選択肢】!Q8)</f>
        <v>0</v>
      </c>
      <c r="X8" s="97"/>
      <c r="Z8" s="95"/>
    </row>
    <row r="9" spans="1:26" ht="18" customHeight="1">
      <c r="E9" s="90" t="s">
        <v>282</v>
      </c>
      <c r="F9" s="97"/>
      <c r="K9" s="95"/>
      <c r="L9" s="90" t="s">
        <v>283</v>
      </c>
      <c r="N9" s="93" t="s">
        <v>4747</v>
      </c>
      <c r="P9" s="519">
        <f>'別紙1 活動計画書'!M75</f>
        <v>0</v>
      </c>
      <c r="Q9" s="521">
        <v>4</v>
      </c>
      <c r="R9" s="86" t="s">
        <v>271</v>
      </c>
      <c r="S9" s="86" t="s">
        <v>168</v>
      </c>
      <c r="T9" s="86" t="s">
        <v>284</v>
      </c>
      <c r="U9" s="86" t="s">
        <v>285</v>
      </c>
      <c r="V9" s="96">
        <f>COUNTIF('活動記録（維持共同用）'!$G$9:$L$200,【選択肢】!Q9)</f>
        <v>0</v>
      </c>
      <c r="X9" s="1206" t="s">
        <v>286</v>
      </c>
      <c r="Y9" s="1196"/>
      <c r="Z9" s="1207"/>
    </row>
    <row r="10" spans="1:26" ht="18" customHeight="1">
      <c r="E10" s="90" t="s">
        <v>287</v>
      </c>
      <c r="F10" s="97"/>
      <c r="K10" s="95"/>
      <c r="L10" s="90" t="s">
        <v>288</v>
      </c>
      <c r="N10" s="93"/>
      <c r="P10" s="519">
        <f>'別紙1 活動計画書'!M76</f>
        <v>0</v>
      </c>
      <c r="Q10" s="521">
        <v>5</v>
      </c>
      <c r="R10" s="86" t="s">
        <v>271</v>
      </c>
      <c r="S10" s="86" t="s">
        <v>168</v>
      </c>
      <c r="T10" s="86" t="s">
        <v>284</v>
      </c>
      <c r="U10" s="86" t="s">
        <v>289</v>
      </c>
      <c r="V10" s="96">
        <f>COUNTIF('活動記録（維持共同用）'!$G$9:$L$200,【選択肢】!Q10)</f>
        <v>0</v>
      </c>
      <c r="X10" s="1208" t="s">
        <v>290</v>
      </c>
      <c r="Y10" s="1194"/>
      <c r="Z10" s="1209"/>
    </row>
    <row r="11" spans="1:26" ht="18" customHeight="1">
      <c r="E11" s="88" t="s">
        <v>291</v>
      </c>
      <c r="F11" s="97"/>
      <c r="K11" s="95"/>
      <c r="L11" s="90" t="s">
        <v>292</v>
      </c>
      <c r="P11" s="519" t="s">
        <v>239</v>
      </c>
      <c r="Q11" s="521">
        <v>6</v>
      </c>
      <c r="R11" s="86" t="s">
        <v>271</v>
      </c>
      <c r="S11" s="86" t="s">
        <v>168</v>
      </c>
      <c r="T11" s="86" t="s">
        <v>284</v>
      </c>
      <c r="U11" s="86" t="s">
        <v>293</v>
      </c>
      <c r="V11" s="96">
        <f>COUNTIF('活動記録（維持共同用）'!$G$9:$L$200,【選択肢】!Q11)</f>
        <v>0</v>
      </c>
      <c r="X11" s="1210" t="s">
        <v>294</v>
      </c>
      <c r="Y11" s="1195"/>
      <c r="Z11" s="1211"/>
    </row>
    <row r="12" spans="1:26" ht="18" customHeight="1">
      <c r="L12" s="90" t="s">
        <v>295</v>
      </c>
      <c r="P12" s="519">
        <f>'別紙1 活動計画書'!M78</f>
        <v>0</v>
      </c>
      <c r="Q12" s="521">
        <v>7</v>
      </c>
      <c r="R12" s="86" t="s">
        <v>271</v>
      </c>
      <c r="S12" s="86" t="s">
        <v>168</v>
      </c>
      <c r="T12" s="86" t="s">
        <v>43</v>
      </c>
      <c r="U12" s="86" t="s">
        <v>296</v>
      </c>
      <c r="V12" s="96">
        <f>COUNTIF('活動記録（維持共同用）'!$G$9:$L$200,【選択肢】!Q12)</f>
        <v>0</v>
      </c>
      <c r="X12" s="1212" t="s">
        <v>6843</v>
      </c>
      <c r="Y12" s="99"/>
      <c r="Z12" s="1213"/>
    </row>
    <row r="13" spans="1:26" ht="18" customHeight="1">
      <c r="L13" s="90" t="s">
        <v>297</v>
      </c>
      <c r="P13" s="519">
        <f>'別紙1 活動計画書'!M79</f>
        <v>0</v>
      </c>
      <c r="Q13" s="521">
        <v>8</v>
      </c>
      <c r="R13" s="86" t="s">
        <v>271</v>
      </c>
      <c r="S13" s="86" t="s">
        <v>168</v>
      </c>
      <c r="T13" s="86" t="s">
        <v>43</v>
      </c>
      <c r="U13" s="86" t="s">
        <v>298</v>
      </c>
      <c r="V13" s="96">
        <f>COUNTIF('活動記録（維持共同用）'!$G$9:$L$200,【選択肢】!Q13)</f>
        <v>0</v>
      </c>
      <c r="X13" s="1212" t="s">
        <v>299</v>
      </c>
      <c r="Y13" s="99"/>
      <c r="Z13" s="1213"/>
    </row>
    <row r="14" spans="1:26" ht="18" customHeight="1">
      <c r="L14" s="90" t="s">
        <v>300</v>
      </c>
      <c r="P14" s="519" t="s">
        <v>239</v>
      </c>
      <c r="Q14" s="521">
        <v>9</v>
      </c>
      <c r="R14" s="86" t="s">
        <v>271</v>
      </c>
      <c r="S14" s="86" t="s">
        <v>168</v>
      </c>
      <c r="T14" s="86" t="s">
        <v>43</v>
      </c>
      <c r="U14" s="86" t="s">
        <v>301</v>
      </c>
      <c r="V14" s="96">
        <f>COUNTIF('活動記録（維持共同用）'!$G$9:$L$200,【選択肢】!Q14)</f>
        <v>0</v>
      </c>
      <c r="X14" s="1212" t="s">
        <v>302</v>
      </c>
      <c r="Y14" s="99"/>
      <c r="Z14" s="1213"/>
    </row>
    <row r="15" spans="1:26" ht="18" customHeight="1">
      <c r="L15" s="93" t="s">
        <v>303</v>
      </c>
      <c r="P15" s="519">
        <f>'別紙1 活動計画書'!M81</f>
        <v>0</v>
      </c>
      <c r="Q15" s="521">
        <v>10</v>
      </c>
      <c r="R15" s="86" t="s">
        <v>271</v>
      </c>
      <c r="S15" s="86" t="s">
        <v>168</v>
      </c>
      <c r="T15" s="86" t="s">
        <v>44</v>
      </c>
      <c r="U15" s="86" t="s">
        <v>304</v>
      </c>
      <c r="V15" s="96">
        <f>COUNTIF('活動記録（維持共同用）'!$G$9:$L$200,【選択肢】!Q15)</f>
        <v>0</v>
      </c>
      <c r="X15" s="1212" t="s">
        <v>305</v>
      </c>
      <c r="Y15" s="99"/>
      <c r="Z15" s="1213"/>
    </row>
    <row r="16" spans="1:26" ht="18" customHeight="1">
      <c r="P16" s="519" t="s">
        <v>239</v>
      </c>
      <c r="Q16" s="521">
        <v>11</v>
      </c>
      <c r="R16" s="86" t="s">
        <v>271</v>
      </c>
      <c r="S16" s="86" t="s">
        <v>168</v>
      </c>
      <c r="T16" s="86" t="s">
        <v>44</v>
      </c>
      <c r="U16" s="86" t="s">
        <v>306</v>
      </c>
      <c r="V16" s="96">
        <f>COUNTIF('活動記録（維持共同用）'!$G$9:$L$200,【選択肢】!Q16)</f>
        <v>0</v>
      </c>
      <c r="X16" s="97"/>
      <c r="Y16" s="1194"/>
      <c r="Z16" s="1209"/>
    </row>
    <row r="17" spans="1:26" ht="18" customHeight="1">
      <c r="A17" s="1191" t="s">
        <v>4751</v>
      </c>
      <c r="B17" s="1192" t="s">
        <v>4753</v>
      </c>
      <c r="C17" s="2627" t="s">
        <v>4757</v>
      </c>
      <c r="D17" s="2627"/>
      <c r="E17" s="2627"/>
      <c r="F17" s="2627"/>
      <c r="G17" s="2628"/>
      <c r="H17" s="1192" t="s">
        <v>4997</v>
      </c>
      <c r="I17" s="525" t="s">
        <v>6862</v>
      </c>
      <c r="P17" s="519" t="s">
        <v>239</v>
      </c>
      <c r="Q17" s="521">
        <v>12</v>
      </c>
      <c r="R17" s="86" t="s">
        <v>271</v>
      </c>
      <c r="S17" s="86" t="s">
        <v>168</v>
      </c>
      <c r="T17" s="86" t="s">
        <v>44</v>
      </c>
      <c r="U17" s="86" t="s">
        <v>307</v>
      </c>
      <c r="V17" s="96">
        <f>COUNTIF('活動記録（維持共同用）'!$G$9:$L$200,【選択肢】!Q17)</f>
        <v>0</v>
      </c>
      <c r="X17" s="1208" t="s">
        <v>308</v>
      </c>
      <c r="Z17" s="95"/>
    </row>
    <row r="18" spans="1:26" ht="18" customHeight="1">
      <c r="A18" s="525">
        <v>1</v>
      </c>
      <c r="B18" s="525" t="s">
        <v>4740</v>
      </c>
      <c r="C18" s="525" t="s">
        <v>4754</v>
      </c>
      <c r="D18" s="525"/>
      <c r="E18" s="525"/>
      <c r="F18" s="525"/>
      <c r="G18" s="1112"/>
      <c r="H18" s="525">
        <v>0.5</v>
      </c>
      <c r="I18" s="525" t="s">
        <v>6863</v>
      </c>
      <c r="P18" s="519">
        <f>'別紙1 活動計画書'!M84</f>
        <v>0</v>
      </c>
      <c r="Q18" s="521">
        <v>13</v>
      </c>
      <c r="R18" s="86" t="s">
        <v>271</v>
      </c>
      <c r="S18" s="86" t="s">
        <v>168</v>
      </c>
      <c r="T18" s="86" t="s">
        <v>45</v>
      </c>
      <c r="U18" s="86" t="s">
        <v>309</v>
      </c>
      <c r="V18" s="96">
        <f>COUNTIF('活動記録（維持共同用）'!$G$9:$L$200,【選択肢】!Q18)</f>
        <v>0</v>
      </c>
      <c r="X18" s="1210" t="s">
        <v>6839</v>
      </c>
      <c r="Y18" s="1194"/>
      <c r="Z18" s="1209"/>
    </row>
    <row r="19" spans="1:26" ht="18" customHeight="1">
      <c r="A19" s="525">
        <v>2</v>
      </c>
      <c r="B19" s="525" t="s">
        <v>4682</v>
      </c>
      <c r="C19" s="525" t="s">
        <v>4754</v>
      </c>
      <c r="D19" s="525"/>
      <c r="E19" s="525"/>
      <c r="F19" s="525"/>
      <c r="G19" s="1112"/>
      <c r="H19" s="525">
        <v>1</v>
      </c>
      <c r="I19" s="525" t="s">
        <v>6864</v>
      </c>
      <c r="P19" s="519" t="s">
        <v>239</v>
      </c>
      <c r="Q19" s="521">
        <v>14</v>
      </c>
      <c r="R19" s="86" t="s">
        <v>271</v>
      </c>
      <c r="S19" s="86" t="s">
        <v>168</v>
      </c>
      <c r="T19" s="86" t="s">
        <v>45</v>
      </c>
      <c r="U19" s="86" t="s">
        <v>310</v>
      </c>
      <c r="V19" s="96">
        <f>COUNTIF('活動記録（維持共同用）'!$G$9:$L$200,【選択肢】!Q19)</f>
        <v>0</v>
      </c>
      <c r="X19" s="1212" t="s">
        <v>6844</v>
      </c>
      <c r="Y19" s="1194"/>
      <c r="Z19" s="1209"/>
    </row>
    <row r="20" spans="1:26" ht="18" customHeight="1">
      <c r="A20" s="525">
        <v>3</v>
      </c>
      <c r="B20" s="525" t="s">
        <v>4683</v>
      </c>
      <c r="C20" s="525" t="s">
        <v>4755</v>
      </c>
      <c r="D20" s="525" t="s">
        <v>4941</v>
      </c>
      <c r="E20" s="525" t="s">
        <v>4756</v>
      </c>
      <c r="F20" s="525" t="s">
        <v>4942</v>
      </c>
      <c r="G20" s="1112" t="s">
        <v>4943</v>
      </c>
      <c r="H20" s="525">
        <v>1.5</v>
      </c>
      <c r="P20" s="519" t="s">
        <v>239</v>
      </c>
      <c r="Q20" s="521">
        <v>15</v>
      </c>
      <c r="R20" s="86" t="s">
        <v>271</v>
      </c>
      <c r="S20" s="86" t="s">
        <v>168</v>
      </c>
      <c r="T20" s="86" t="s">
        <v>45</v>
      </c>
      <c r="U20" s="86" t="s">
        <v>311</v>
      </c>
      <c r="V20" s="96">
        <f>COUNTIF('活動記録（維持共同用）'!$G$9:$L$200,【選択肢】!Q20)</f>
        <v>0</v>
      </c>
      <c r="X20" s="1212" t="s">
        <v>299</v>
      </c>
      <c r="Z20" s="95"/>
    </row>
    <row r="21" spans="1:26" ht="18" customHeight="1">
      <c r="A21" s="525">
        <v>4</v>
      </c>
      <c r="B21" s="525" t="s">
        <v>4752</v>
      </c>
      <c r="C21" s="525" t="s">
        <v>4754</v>
      </c>
      <c r="D21" s="525"/>
      <c r="E21" s="525"/>
      <c r="F21" s="525"/>
      <c r="G21" s="1112"/>
      <c r="H21" s="525">
        <v>2</v>
      </c>
      <c r="P21" s="519" t="s">
        <v>239</v>
      </c>
      <c r="Q21" s="521">
        <v>16</v>
      </c>
      <c r="R21" s="86" t="s">
        <v>271</v>
      </c>
      <c r="S21" s="86" t="s">
        <v>168</v>
      </c>
      <c r="T21" s="86" t="s">
        <v>119</v>
      </c>
      <c r="U21" s="86" t="s">
        <v>312</v>
      </c>
      <c r="V21" s="96">
        <f>COUNTIF('活動記録（維持共同用）'!$G$9:$L$200,【選択肢】!Q21)</f>
        <v>0</v>
      </c>
      <c r="X21" s="2625" t="s">
        <v>6845</v>
      </c>
      <c r="Y21" s="1391"/>
      <c r="Z21" s="2626"/>
    </row>
    <row r="22" spans="1:26" ht="18" customHeight="1">
      <c r="A22" s="525">
        <v>5</v>
      </c>
      <c r="B22" s="525" t="s">
        <v>4758</v>
      </c>
      <c r="C22" s="525" t="s">
        <v>4754</v>
      </c>
      <c r="D22" s="525"/>
      <c r="E22" s="525"/>
      <c r="F22" s="525"/>
      <c r="G22" s="1112"/>
      <c r="H22" s="525">
        <v>2.5</v>
      </c>
      <c r="P22" s="519">
        <f>'別紙1 活動計画書'!B104</f>
        <v>0</v>
      </c>
      <c r="Q22" s="521">
        <v>17</v>
      </c>
      <c r="R22" s="86" t="s">
        <v>271</v>
      </c>
      <c r="S22" s="86" t="s">
        <v>313</v>
      </c>
      <c r="T22" s="86" t="s">
        <v>313</v>
      </c>
      <c r="U22" s="86" t="s">
        <v>314</v>
      </c>
      <c r="V22" s="96">
        <f>COUNTIF('活動記録（維持共同用）'!$G$9:$L$200,【選択肢】!Q22)</f>
        <v>0</v>
      </c>
      <c r="X22" s="2625"/>
      <c r="Y22" s="1391"/>
      <c r="Z22" s="2626"/>
    </row>
    <row r="23" spans="1:26" ht="18" customHeight="1">
      <c r="A23" s="525">
        <v>6</v>
      </c>
      <c r="B23" s="525" t="s">
        <v>4759</v>
      </c>
      <c r="C23" s="525" t="s">
        <v>4754</v>
      </c>
      <c r="D23" s="525"/>
      <c r="E23" s="525"/>
      <c r="F23" s="525"/>
      <c r="G23" s="1112"/>
      <c r="H23" s="525">
        <v>3</v>
      </c>
      <c r="P23" s="519">
        <f>'別紙1 活動計画書'!B105</f>
        <v>0</v>
      </c>
      <c r="Q23" s="521">
        <v>18</v>
      </c>
      <c r="R23" s="86" t="s">
        <v>271</v>
      </c>
      <c r="S23" s="86" t="s">
        <v>313</v>
      </c>
      <c r="T23" s="86" t="s">
        <v>313</v>
      </c>
      <c r="U23" s="86" t="s">
        <v>315</v>
      </c>
      <c r="V23" s="1219">
        <f>COUNTIF('活動記録（維持共同用）'!$G$9:$L$200,【選択肢】!Q23)</f>
        <v>0</v>
      </c>
      <c r="W23" s="1220"/>
      <c r="X23" s="97"/>
      <c r="Y23" s="1194"/>
      <c r="Z23" s="1209"/>
    </row>
    <row r="24" spans="1:26" ht="18" customHeight="1">
      <c r="A24" s="525">
        <v>7</v>
      </c>
      <c r="H24" s="525">
        <v>3.5</v>
      </c>
      <c r="P24" s="519">
        <f>'別紙1 活動計画書'!B106</f>
        <v>0</v>
      </c>
      <c r="Q24" s="521">
        <v>19</v>
      </c>
      <c r="R24" s="86" t="s">
        <v>271</v>
      </c>
      <c r="S24" s="86" t="s">
        <v>313</v>
      </c>
      <c r="T24" s="86" t="s">
        <v>313</v>
      </c>
      <c r="U24" s="86" t="s">
        <v>316</v>
      </c>
      <c r="V24" s="96">
        <f>COUNTIF('活動記録（維持共同用）'!$G$9:$L$200,【選択肢】!Q24)</f>
        <v>0</v>
      </c>
      <c r="X24" s="1210" t="s">
        <v>6835</v>
      </c>
      <c r="Y24" s="1194"/>
      <c r="Z24" s="1209"/>
    </row>
    <row r="25" spans="1:26" ht="18" customHeight="1">
      <c r="A25" s="525">
        <v>8</v>
      </c>
      <c r="H25" s="525">
        <v>4</v>
      </c>
      <c r="P25" s="519">
        <f>'別紙1 活動計画書'!B107</f>
        <v>0</v>
      </c>
      <c r="Q25" s="521">
        <v>20</v>
      </c>
      <c r="R25" s="86" t="s">
        <v>271</v>
      </c>
      <c r="S25" s="86" t="s">
        <v>313</v>
      </c>
      <c r="T25" s="86" t="s">
        <v>313</v>
      </c>
      <c r="U25" s="86" t="s">
        <v>317</v>
      </c>
      <c r="V25" s="96">
        <f>COUNTIF('活動記録（維持共同用）'!$G$9:$L$200,【選択肢】!Q25)</f>
        <v>0</v>
      </c>
      <c r="X25" s="1212" t="s">
        <v>6841</v>
      </c>
      <c r="Y25" s="1194"/>
      <c r="Z25" s="1209"/>
    </row>
    <row r="26" spans="1:26" ht="18" customHeight="1">
      <c r="A26" s="525">
        <v>9</v>
      </c>
      <c r="H26" s="525">
        <v>4.5</v>
      </c>
      <c r="P26" s="519">
        <f>'別紙1 活動計画書'!M104</f>
        <v>0</v>
      </c>
      <c r="Q26" s="521">
        <v>21</v>
      </c>
      <c r="R26" s="86" t="s">
        <v>271</v>
      </c>
      <c r="S26" s="86" t="s">
        <v>313</v>
      </c>
      <c r="T26" s="86" t="s">
        <v>313</v>
      </c>
      <c r="U26" s="86" t="s">
        <v>318</v>
      </c>
      <c r="V26" s="96">
        <f>COUNTIF('活動記録（維持共同用）'!$G$9:$L$200,【選択肢】!Q26)</f>
        <v>0</v>
      </c>
      <c r="X26" s="1212" t="s">
        <v>6846</v>
      </c>
      <c r="Y26" s="1194"/>
      <c r="Z26" s="1209"/>
    </row>
    <row r="27" spans="1:26" ht="18" customHeight="1">
      <c r="A27" s="525">
        <v>10</v>
      </c>
      <c r="H27" s="525">
        <v>5</v>
      </c>
      <c r="P27" s="519">
        <f>'別紙1 活動計画書'!M105</f>
        <v>0</v>
      </c>
      <c r="Q27" s="521">
        <v>22</v>
      </c>
      <c r="R27" s="86" t="s">
        <v>271</v>
      </c>
      <c r="S27" s="86" t="s">
        <v>313</v>
      </c>
      <c r="T27" s="86" t="s">
        <v>313</v>
      </c>
      <c r="U27" s="86" t="s">
        <v>319</v>
      </c>
      <c r="V27" s="96">
        <f>COUNTIF('活動記録（維持共同用）'!$G$9:$L$200,【選択肢】!Q27)</f>
        <v>0</v>
      </c>
      <c r="X27" s="1212" t="s">
        <v>6847</v>
      </c>
      <c r="Y27" s="1194"/>
      <c r="Z27" s="1209"/>
    </row>
    <row r="28" spans="1:26" ht="18" customHeight="1">
      <c r="A28" s="525">
        <v>11</v>
      </c>
      <c r="H28" s="525">
        <v>5.5</v>
      </c>
      <c r="P28" s="519">
        <f>'別紙1 活動計画書'!M106</f>
        <v>0</v>
      </c>
      <c r="Q28" s="521">
        <v>23</v>
      </c>
      <c r="R28" s="86" t="s">
        <v>271</v>
      </c>
      <c r="S28" s="86" t="s">
        <v>313</v>
      </c>
      <c r="T28" s="86" t="s">
        <v>313</v>
      </c>
      <c r="U28" s="86" t="s">
        <v>320</v>
      </c>
      <c r="V28" s="96">
        <f>COUNTIF('活動記録（維持共同用）'!$G$9:$L$200,【選択肢】!Q28)</f>
        <v>0</v>
      </c>
      <c r="X28" s="97"/>
      <c r="Y28" s="1194"/>
      <c r="Z28" s="1209"/>
    </row>
    <row r="29" spans="1:26" ht="18" customHeight="1">
      <c r="A29" s="525">
        <v>12</v>
      </c>
      <c r="H29" s="525">
        <v>6</v>
      </c>
      <c r="P29" s="519">
        <f>'別紙1 活動計画書'!O113</f>
        <v>0</v>
      </c>
      <c r="Q29" s="521">
        <v>24</v>
      </c>
      <c r="R29" s="86" t="s">
        <v>321</v>
      </c>
      <c r="S29" s="86" t="s">
        <v>322</v>
      </c>
      <c r="T29" s="86" t="s">
        <v>323</v>
      </c>
      <c r="U29" s="86" t="s">
        <v>324</v>
      </c>
      <c r="V29" s="96">
        <f>COUNTIF('活動記録（維持共同用）'!$G$9:$L$200,【選択肢】!Q29)</f>
        <v>0</v>
      </c>
      <c r="X29" s="1208" t="s">
        <v>326</v>
      </c>
      <c r="Y29" s="1194"/>
      <c r="Z29" s="1209"/>
    </row>
    <row r="30" spans="1:26" ht="18" customHeight="1">
      <c r="H30" s="525">
        <v>6.5</v>
      </c>
      <c r="P30" s="519">
        <f>'別紙1 活動計画書'!O114</f>
        <v>0</v>
      </c>
      <c r="Q30" s="521">
        <v>25</v>
      </c>
      <c r="R30" s="86" t="s">
        <v>321</v>
      </c>
      <c r="S30" s="86" t="s">
        <v>322</v>
      </c>
      <c r="T30" s="86" t="s">
        <v>323</v>
      </c>
      <c r="U30" s="86" t="s">
        <v>325</v>
      </c>
      <c r="V30" s="96">
        <f>COUNTIF('活動記録（維持共同用）'!$G$9:$L$200,【選択肢】!Q30)</f>
        <v>0</v>
      </c>
      <c r="X30" s="1210" t="s">
        <v>328</v>
      </c>
      <c r="Z30" s="95"/>
    </row>
    <row r="31" spans="1:26" ht="18" customHeight="1">
      <c r="H31" s="525">
        <v>7</v>
      </c>
      <c r="P31" s="519">
        <f>'別紙1 活動計画書'!O115</f>
        <v>0</v>
      </c>
      <c r="Q31" s="521">
        <v>26</v>
      </c>
      <c r="R31" s="86" t="s">
        <v>321</v>
      </c>
      <c r="S31" s="86" t="s">
        <v>322</v>
      </c>
      <c r="T31" s="86" t="s">
        <v>323</v>
      </c>
      <c r="U31" s="86" t="s">
        <v>327</v>
      </c>
      <c r="V31" s="96">
        <f>COUNTIF('活動記録（維持共同用）'!$G$9:$L$200,【選択肢】!Q31)</f>
        <v>0</v>
      </c>
      <c r="X31" s="1212" t="s">
        <v>6831</v>
      </c>
      <c r="Y31" s="1194"/>
      <c r="Z31" s="1209"/>
    </row>
    <row r="32" spans="1:26" ht="18" customHeight="1">
      <c r="H32" s="525">
        <v>7.5</v>
      </c>
      <c r="P32" s="519">
        <f>'別紙1 活動計画書'!O116</f>
        <v>0</v>
      </c>
      <c r="Q32" s="521">
        <v>27</v>
      </c>
      <c r="R32" s="86" t="s">
        <v>321</v>
      </c>
      <c r="S32" s="86" t="s">
        <v>322</v>
      </c>
      <c r="T32" s="86" t="s">
        <v>323</v>
      </c>
      <c r="U32" s="86" t="s">
        <v>329</v>
      </c>
      <c r="V32" s="96">
        <f>COUNTIF('活動記録（維持共同用）'!$G$9:$L$200,【選択肢】!Q32)</f>
        <v>0</v>
      </c>
      <c r="X32" s="1212" t="s">
        <v>6832</v>
      </c>
      <c r="Y32" s="1195"/>
      <c r="Z32" s="1211"/>
    </row>
    <row r="33" spans="8:26" ht="18" customHeight="1">
      <c r="H33" s="525">
        <v>8</v>
      </c>
      <c r="P33" s="519">
        <f>'別紙1 活動計画書'!O117</f>
        <v>0</v>
      </c>
      <c r="Q33" s="521">
        <v>28</v>
      </c>
      <c r="R33" s="86" t="s">
        <v>321</v>
      </c>
      <c r="S33" s="86" t="s">
        <v>322</v>
      </c>
      <c r="T33" s="86" t="s">
        <v>162</v>
      </c>
      <c r="U33" s="86" t="s">
        <v>330</v>
      </c>
      <c r="V33" s="96">
        <f>COUNTIF('活動記録（維持共同用）'!$G$9:$L$200,【選択肢】!Q33)</f>
        <v>0</v>
      </c>
      <c r="X33" s="1212" t="s">
        <v>6834</v>
      </c>
      <c r="Y33" s="1194"/>
      <c r="Z33" s="1209"/>
    </row>
    <row r="34" spans="8:26" ht="18" customHeight="1">
      <c r="H34" s="525">
        <v>8.5</v>
      </c>
      <c r="P34" s="519" t="s">
        <v>239</v>
      </c>
      <c r="Q34" s="521">
        <v>29</v>
      </c>
      <c r="R34" s="86" t="s">
        <v>321</v>
      </c>
      <c r="S34" s="86" t="s">
        <v>331</v>
      </c>
      <c r="T34" s="86" t="s">
        <v>104</v>
      </c>
      <c r="U34" s="86" t="s">
        <v>332</v>
      </c>
      <c r="V34" s="96">
        <f>COUNTIF('活動記録（維持共同用）'!$G$9:$L$200,【選択肢】!Q34)</f>
        <v>0</v>
      </c>
      <c r="W34" s="1218"/>
      <c r="X34" s="1221" t="s">
        <v>6833</v>
      </c>
      <c r="Y34" s="1215"/>
      <c r="Z34" s="1216"/>
    </row>
    <row r="35" spans="8:26" ht="18" customHeight="1">
      <c r="H35" s="525">
        <v>9</v>
      </c>
      <c r="P35" s="519" t="s">
        <v>239</v>
      </c>
      <c r="Q35" s="521">
        <v>30</v>
      </c>
      <c r="R35" s="86" t="s">
        <v>321</v>
      </c>
      <c r="S35" s="86" t="s">
        <v>168</v>
      </c>
      <c r="T35" s="86" t="s">
        <v>284</v>
      </c>
      <c r="U35" s="86" t="s">
        <v>333</v>
      </c>
      <c r="V35" s="96">
        <f>COUNTIF('活動記録（維持共同用）'!$G$9:$L$200,【選択肢】!Q35)</f>
        <v>0</v>
      </c>
      <c r="Y35" s="1194"/>
      <c r="Z35" s="1194"/>
    </row>
    <row r="36" spans="8:26" ht="18" customHeight="1">
      <c r="H36" s="525">
        <v>9.5</v>
      </c>
      <c r="P36" s="519" t="s">
        <v>239</v>
      </c>
      <c r="Q36" s="521">
        <v>31</v>
      </c>
      <c r="R36" s="86" t="s">
        <v>321</v>
      </c>
      <c r="S36" s="86" t="s">
        <v>168</v>
      </c>
      <c r="T36" s="86" t="s">
        <v>43</v>
      </c>
      <c r="U36" s="86" t="s">
        <v>334</v>
      </c>
      <c r="V36" s="96">
        <f>COUNTIF('活動記録（維持共同用）'!$G$9:$L$200,【選択肢】!Q36)</f>
        <v>0</v>
      </c>
    </row>
    <row r="37" spans="8:26" ht="18" customHeight="1">
      <c r="H37" s="525">
        <v>10</v>
      </c>
      <c r="P37" s="519" t="s">
        <v>239</v>
      </c>
      <c r="Q37" s="521">
        <v>32</v>
      </c>
      <c r="R37" s="86" t="s">
        <v>321</v>
      </c>
      <c r="S37" s="86" t="s">
        <v>168</v>
      </c>
      <c r="T37" s="86" t="s">
        <v>44</v>
      </c>
      <c r="U37" s="86" t="s">
        <v>335</v>
      </c>
      <c r="V37" s="96">
        <f>COUNTIF('活動記録（維持共同用）'!$G$9:$L$200,【選択肢】!Q37)</f>
        <v>0</v>
      </c>
    </row>
    <row r="38" spans="8:26" ht="18" customHeight="1">
      <c r="H38" s="525">
        <v>10.5</v>
      </c>
      <c r="P38" s="519" t="s">
        <v>239</v>
      </c>
      <c r="Q38" s="521">
        <v>33</v>
      </c>
      <c r="R38" s="86" t="s">
        <v>321</v>
      </c>
      <c r="S38" s="86" t="s">
        <v>168</v>
      </c>
      <c r="T38" s="86" t="s">
        <v>45</v>
      </c>
      <c r="U38" s="86" t="s">
        <v>336</v>
      </c>
      <c r="V38" s="96">
        <f>COUNTIF('活動記録（維持共同用）'!$G$9:$L$200,【選択肢】!Q38)</f>
        <v>0</v>
      </c>
    </row>
    <row r="39" spans="8:26" ht="18" customHeight="1">
      <c r="H39" s="525">
        <v>11</v>
      </c>
      <c r="P39" s="519">
        <f>'別紙1 活動計画書'!O123</f>
        <v>0</v>
      </c>
      <c r="Q39" s="521">
        <v>34</v>
      </c>
      <c r="R39" s="86" t="s">
        <v>321</v>
      </c>
      <c r="S39" s="86" t="s">
        <v>162</v>
      </c>
      <c r="T39" s="86" t="s">
        <v>337</v>
      </c>
      <c r="U39" s="86" t="s">
        <v>338</v>
      </c>
      <c r="V39" s="96">
        <f>COUNTIF('活動記録（維持共同用）'!$G$9:$L$200,【選択肢】!Q39)</f>
        <v>0</v>
      </c>
    </row>
    <row r="40" spans="8:26" ht="18" customHeight="1">
      <c r="H40" s="525">
        <v>11.5</v>
      </c>
      <c r="P40" s="519">
        <f>'別紙1 活動計画書'!O124</f>
        <v>0</v>
      </c>
      <c r="Q40" s="521">
        <v>35</v>
      </c>
      <c r="R40" s="86" t="s">
        <v>321</v>
      </c>
      <c r="S40" s="86" t="s">
        <v>162</v>
      </c>
      <c r="T40" s="86" t="s">
        <v>339</v>
      </c>
      <c r="U40" s="86" t="s">
        <v>340</v>
      </c>
      <c r="V40" s="96">
        <f>COUNTIF('活動記録（維持共同用）'!$G$9:$L$200,【選択肢】!Q40)</f>
        <v>0</v>
      </c>
    </row>
    <row r="41" spans="8:26" ht="18" customHeight="1">
      <c r="H41" s="525">
        <v>12</v>
      </c>
      <c r="P41" s="519">
        <f>'別紙1 活動計画書'!O125</f>
        <v>0</v>
      </c>
      <c r="Q41" s="521">
        <v>36</v>
      </c>
      <c r="R41" s="86" t="s">
        <v>321</v>
      </c>
      <c r="S41" s="86" t="s">
        <v>162</v>
      </c>
      <c r="T41" s="86" t="s">
        <v>341</v>
      </c>
      <c r="U41" s="86" t="s">
        <v>6829</v>
      </c>
      <c r="V41" s="96">
        <f>COUNTIF('活動記録（維持共同用）'!$G$9:$L$200,【選択肢】!Q41)</f>
        <v>0</v>
      </c>
    </row>
    <row r="42" spans="8:26" ht="18" customHeight="1">
      <c r="P42" s="519">
        <f>'別紙1 活動計画書'!O126</f>
        <v>0</v>
      </c>
      <c r="Q42" s="521">
        <v>37</v>
      </c>
      <c r="R42" s="86" t="s">
        <v>321</v>
      </c>
      <c r="S42" s="86" t="s">
        <v>162</v>
      </c>
      <c r="T42" s="86" t="s">
        <v>342</v>
      </c>
      <c r="U42" s="86" t="s">
        <v>343</v>
      </c>
      <c r="V42" s="96">
        <f>COUNTIF('活動記録（維持共同用）'!$G$9:$L$200,【選択肢】!Q42)</f>
        <v>0</v>
      </c>
      <c r="W42" s="102" t="s">
        <v>344</v>
      </c>
    </row>
    <row r="43" spans="8:26" ht="18" customHeight="1">
      <c r="P43" s="519">
        <f>'別紙1 活動計画書'!O127</f>
        <v>0</v>
      </c>
      <c r="Q43" s="521">
        <v>38</v>
      </c>
      <c r="R43" s="86" t="s">
        <v>321</v>
      </c>
      <c r="S43" s="86" t="s">
        <v>162</v>
      </c>
      <c r="T43" s="86" t="s">
        <v>345</v>
      </c>
      <c r="U43" s="100" t="s">
        <v>346</v>
      </c>
      <c r="V43" s="96">
        <f>COUNTIF('活動記録（維持共同用）'!$G$9:$L$200,【選択肢】!Q43)</f>
        <v>0</v>
      </c>
      <c r="W43" s="81" t="s">
        <v>347</v>
      </c>
    </row>
    <row r="44" spans="8:26" ht="18" customHeight="1">
      <c r="P44" s="519" t="str">
        <f>IF(COUNTIF('別紙1 活動計画書'!$E$128:$J$130,【選択肢】!W44),"○","")</f>
        <v/>
      </c>
      <c r="Q44" s="521">
        <v>39</v>
      </c>
      <c r="R44" s="86" t="s">
        <v>321</v>
      </c>
      <c r="S44" s="86" t="s">
        <v>168</v>
      </c>
      <c r="T44" s="86" t="s">
        <v>337</v>
      </c>
      <c r="U44" s="101" t="s">
        <v>348</v>
      </c>
      <c r="V44" s="96">
        <f>COUNTIF('活動記録（維持共同用）'!$G$9:$L$200,【選択肢】!Q44)</f>
        <v>0</v>
      </c>
      <c r="W44" s="101" t="s">
        <v>348</v>
      </c>
    </row>
    <row r="45" spans="8:26" ht="18" customHeight="1">
      <c r="P45" s="519" t="str">
        <f>IF(COUNTIF('別紙1 活動計画書'!$E$128:$J$130,【選択肢】!W45),"○","")</f>
        <v/>
      </c>
      <c r="Q45" s="521">
        <v>40</v>
      </c>
      <c r="R45" s="86" t="s">
        <v>321</v>
      </c>
      <c r="S45" s="86" t="s">
        <v>168</v>
      </c>
      <c r="T45" s="86" t="s">
        <v>337</v>
      </c>
      <c r="U45" s="101" t="s">
        <v>349</v>
      </c>
      <c r="V45" s="96">
        <f>COUNTIF('活動記録（維持共同用）'!$G$9:$L$200,【選択肢】!Q45)</f>
        <v>0</v>
      </c>
      <c r="W45" s="101" t="s">
        <v>349</v>
      </c>
    </row>
    <row r="46" spans="8:26" ht="18" customHeight="1">
      <c r="P46" s="519" t="str">
        <f>IF(COUNTIF('別紙1 活動計画書'!$E$128:$J$130,【選択肢】!W46),"○","")</f>
        <v/>
      </c>
      <c r="Q46" s="521">
        <v>41</v>
      </c>
      <c r="R46" s="86" t="s">
        <v>321</v>
      </c>
      <c r="S46" s="86" t="s">
        <v>168</v>
      </c>
      <c r="T46" s="86" t="s">
        <v>337</v>
      </c>
      <c r="U46" s="101" t="s">
        <v>350</v>
      </c>
      <c r="V46" s="96">
        <f>COUNTIF('活動記録（維持共同用）'!$G$9:$L$200,【選択肢】!Q46)</f>
        <v>0</v>
      </c>
      <c r="W46" s="101" t="s">
        <v>350</v>
      </c>
    </row>
    <row r="47" spans="8:26" ht="18" customHeight="1">
      <c r="P47" s="519" t="str">
        <f>IF(COUNTIF('別紙1 活動計画書'!$E$128:$J$130,【選択肢】!W47),"○","")</f>
        <v/>
      </c>
      <c r="Q47" s="521">
        <v>42</v>
      </c>
      <c r="R47" s="86" t="s">
        <v>321</v>
      </c>
      <c r="S47" s="86" t="s">
        <v>168</v>
      </c>
      <c r="T47" s="86" t="s">
        <v>339</v>
      </c>
      <c r="U47" s="101" t="s">
        <v>351</v>
      </c>
      <c r="V47" s="96">
        <f>COUNTIF('活動記録（維持共同用）'!$G$9:$L$200,【選択肢】!Q47)</f>
        <v>0</v>
      </c>
      <c r="W47" s="101" t="s">
        <v>351</v>
      </c>
    </row>
    <row r="48" spans="8:26" ht="18" customHeight="1">
      <c r="P48" s="519" t="str">
        <f>IF(COUNTIF('別紙1 活動計画書'!$E$128:$J$130,【選択肢】!W48),"○","")</f>
        <v/>
      </c>
      <c r="Q48" s="521">
        <v>43</v>
      </c>
      <c r="R48" s="86" t="s">
        <v>321</v>
      </c>
      <c r="S48" s="86" t="s">
        <v>168</v>
      </c>
      <c r="T48" s="86" t="s">
        <v>339</v>
      </c>
      <c r="U48" s="101" t="s">
        <v>352</v>
      </c>
      <c r="V48" s="96">
        <f>COUNTIF('活動記録（維持共同用）'!$G$9:$L$200,【選択肢】!Q48)</f>
        <v>0</v>
      </c>
      <c r="W48" s="101" t="s">
        <v>352</v>
      </c>
    </row>
    <row r="49" spans="16:25" ht="18" customHeight="1">
      <c r="P49" s="519" t="str">
        <f>IF(COUNTIF('別紙1 活動計画書'!$E$128:$J$130,【選択肢】!W49),"○","")</f>
        <v/>
      </c>
      <c r="Q49" s="521">
        <v>44</v>
      </c>
      <c r="R49" s="86" t="s">
        <v>321</v>
      </c>
      <c r="S49" s="86" t="s">
        <v>168</v>
      </c>
      <c r="T49" s="86" t="s">
        <v>339</v>
      </c>
      <c r="U49" s="101" t="s">
        <v>353</v>
      </c>
      <c r="V49" s="96">
        <f>COUNTIF('活動記録（維持共同用）'!$G$9:$L$200,【選択肢】!Q49)</f>
        <v>0</v>
      </c>
      <c r="W49" s="101" t="s">
        <v>353</v>
      </c>
    </row>
    <row r="50" spans="16:25" ht="18" customHeight="1">
      <c r="P50" s="519" t="str">
        <f>IF(COUNTIF('別紙1 活動計画書'!$E$128:$J$130,【選択肢】!W50),"○","")</f>
        <v/>
      </c>
      <c r="Q50" s="521">
        <v>45</v>
      </c>
      <c r="R50" s="86" t="s">
        <v>321</v>
      </c>
      <c r="S50" s="86" t="s">
        <v>168</v>
      </c>
      <c r="T50" s="86" t="s">
        <v>341</v>
      </c>
      <c r="U50" s="101" t="s">
        <v>354</v>
      </c>
      <c r="V50" s="96">
        <f>COUNTIF('活動記録（維持共同用）'!$G$9:$L$200,【選択肢】!Q50)</f>
        <v>0</v>
      </c>
      <c r="W50" s="101" t="s">
        <v>354</v>
      </c>
    </row>
    <row r="51" spans="16:25" ht="18" customHeight="1">
      <c r="P51" s="519" t="str">
        <f>IF(COUNTIF('別紙1 活動計画書'!$E$128:$J$130,【選択肢】!W51),"○","")</f>
        <v/>
      </c>
      <c r="Q51" s="521">
        <v>46</v>
      </c>
      <c r="R51" s="86" t="s">
        <v>321</v>
      </c>
      <c r="S51" s="86" t="s">
        <v>168</v>
      </c>
      <c r="T51" s="86" t="s">
        <v>341</v>
      </c>
      <c r="U51" s="101" t="s">
        <v>355</v>
      </c>
      <c r="V51" s="96">
        <f>COUNTIF('活動記録（維持共同用）'!$G$9:$L$200,【選択肢】!Q51)</f>
        <v>0</v>
      </c>
      <c r="W51" s="101" t="s">
        <v>355</v>
      </c>
    </row>
    <row r="52" spans="16:25" ht="18" customHeight="1">
      <c r="P52" s="519" t="str">
        <f>IF(COUNTIF('別紙1 活動計画書'!$E$128:$J$130,【選択肢】!W52),"○","")</f>
        <v/>
      </c>
      <c r="Q52" s="521">
        <v>47</v>
      </c>
      <c r="R52" s="86" t="s">
        <v>321</v>
      </c>
      <c r="S52" s="86" t="s">
        <v>168</v>
      </c>
      <c r="T52" s="86" t="s">
        <v>341</v>
      </c>
      <c r="U52" s="101" t="s">
        <v>356</v>
      </c>
      <c r="V52" s="96">
        <f>COUNTIF('活動記録（維持共同用）'!$G$9:$L$200,【選択肢】!Q52)</f>
        <v>0</v>
      </c>
      <c r="W52" s="101" t="s">
        <v>356</v>
      </c>
      <c r="Y52" s="531"/>
    </row>
    <row r="53" spans="16:25" ht="18" customHeight="1">
      <c r="P53" s="519" t="str">
        <f>IF(COUNTIF('別紙1 活動計画書'!$E$128:$J$130,【選択肢】!W53),"○","")</f>
        <v/>
      </c>
      <c r="Q53" s="521">
        <v>48</v>
      </c>
      <c r="R53" s="86" t="s">
        <v>321</v>
      </c>
      <c r="S53" s="86" t="s">
        <v>168</v>
      </c>
      <c r="T53" s="86" t="s">
        <v>342</v>
      </c>
      <c r="U53" s="101" t="s">
        <v>357</v>
      </c>
      <c r="V53" s="96">
        <f>COUNTIF('活動記録（維持共同用）'!$G$9:$L$200,【選択肢】!Q53)</f>
        <v>0</v>
      </c>
      <c r="W53" s="101" t="s">
        <v>357</v>
      </c>
    </row>
    <row r="54" spans="16:25" ht="18" customHeight="1">
      <c r="P54" s="519" t="str">
        <f>IF(COUNTIF('別紙1 活動計画書'!$E$128:$J$130,【選択肢】!W54),"○","")</f>
        <v/>
      </c>
      <c r="Q54" s="521">
        <v>49</v>
      </c>
      <c r="R54" s="86" t="s">
        <v>321</v>
      </c>
      <c r="S54" s="86" t="s">
        <v>168</v>
      </c>
      <c r="T54" s="86" t="s">
        <v>342</v>
      </c>
      <c r="U54" s="101" t="s">
        <v>358</v>
      </c>
      <c r="V54" s="96">
        <f>COUNTIF('活動記録（維持共同用）'!$G$9:$L$200,【選択肢】!Q54)</f>
        <v>0</v>
      </c>
      <c r="W54" s="101" t="s">
        <v>358</v>
      </c>
    </row>
    <row r="55" spans="16:25" ht="18" customHeight="1">
      <c r="P55" s="519" t="str">
        <f>IF(COUNTIF('別紙1 活動計画書'!$E$128:$J$130,【選択肢】!W55),"○","")</f>
        <v/>
      </c>
      <c r="Q55" s="521">
        <v>50</v>
      </c>
      <c r="R55" s="86" t="s">
        <v>321</v>
      </c>
      <c r="S55" s="86" t="s">
        <v>168</v>
      </c>
      <c r="T55" s="86" t="s">
        <v>345</v>
      </c>
      <c r="U55" s="101" t="s">
        <v>359</v>
      </c>
      <c r="V55" s="96">
        <f>COUNTIF('活動記録（維持共同用）'!$G$9:$L$200,【選択肢】!Q55)</f>
        <v>0</v>
      </c>
      <c r="W55" s="1202" t="s">
        <v>359</v>
      </c>
    </row>
    <row r="56" spans="16:25" ht="18" customHeight="1">
      <c r="P56" s="519">
        <f>'別紙1 活動計画書'!O132</f>
        <v>0</v>
      </c>
      <c r="Q56" s="521">
        <v>51</v>
      </c>
      <c r="R56" s="86" t="s">
        <v>321</v>
      </c>
      <c r="S56" s="86" t="s">
        <v>170</v>
      </c>
      <c r="T56" s="86" t="s">
        <v>170</v>
      </c>
      <c r="U56" s="103" t="s">
        <v>360</v>
      </c>
      <c r="V56" s="96">
        <f>COUNTIF('活動記録（維持共同用）'!$G$9:$L$200,【選択肢】!Q56)</f>
        <v>0</v>
      </c>
      <c r="W56" s="1203"/>
    </row>
    <row r="57" spans="16:25" ht="18" customHeight="1">
      <c r="P57" s="519">
        <f>'別紙1 活動計画書'!O136</f>
        <v>0</v>
      </c>
      <c r="Q57" s="521">
        <v>52</v>
      </c>
      <c r="R57" s="86" t="s">
        <v>321</v>
      </c>
      <c r="S57" s="86" t="s">
        <v>361</v>
      </c>
      <c r="T57" s="86" t="s">
        <v>361</v>
      </c>
      <c r="U57" s="86" t="s">
        <v>362</v>
      </c>
      <c r="V57" s="96">
        <f>COUNTIF('活動記録（維持共同用）'!$G$9:$L$200,【選択肢】!Q57)</f>
        <v>0</v>
      </c>
      <c r="X57" s="99"/>
    </row>
    <row r="58" spans="16:25" ht="18" customHeight="1">
      <c r="P58" s="519">
        <f>'別紙1 活動計画書'!O137</f>
        <v>0</v>
      </c>
      <c r="Q58" s="521">
        <v>53</v>
      </c>
      <c r="R58" s="86" t="s">
        <v>321</v>
      </c>
      <c r="S58" s="86" t="s">
        <v>361</v>
      </c>
      <c r="T58" s="86" t="s">
        <v>361</v>
      </c>
      <c r="U58" s="116" t="s">
        <v>442</v>
      </c>
      <c r="V58" s="96">
        <f>COUNTIF('活動記録（維持共同用）'!$G$9:$L$200,【選択肢】!Q58)</f>
        <v>0</v>
      </c>
      <c r="X58" s="99"/>
    </row>
    <row r="59" spans="16:25" ht="18" customHeight="1">
      <c r="P59" s="519">
        <f>'別紙1 活動計画書'!O138</f>
        <v>0</v>
      </c>
      <c r="Q59" s="521">
        <v>54</v>
      </c>
      <c r="R59" s="86" t="s">
        <v>321</v>
      </c>
      <c r="S59" s="86" t="s">
        <v>361</v>
      </c>
      <c r="T59" s="86" t="s">
        <v>361</v>
      </c>
      <c r="U59" s="86" t="s">
        <v>364</v>
      </c>
      <c r="V59" s="96">
        <f>COUNTIF('活動記録（維持共同用）'!$G$9:$L$200,【選択肢】!Q59)</f>
        <v>0</v>
      </c>
      <c r="X59" s="104"/>
    </row>
    <row r="60" spans="16:25" ht="18" customHeight="1">
      <c r="P60" s="519">
        <f>'別紙1 活動計画書'!O139</f>
        <v>0</v>
      </c>
      <c r="Q60" s="521">
        <v>55</v>
      </c>
      <c r="R60" s="86" t="s">
        <v>321</v>
      </c>
      <c r="S60" s="86" t="s">
        <v>361</v>
      </c>
      <c r="T60" s="86" t="s">
        <v>361</v>
      </c>
      <c r="U60" s="86" t="s">
        <v>366</v>
      </c>
      <c r="V60" s="96">
        <f>COUNTIF('活動記録（維持共同用）'!$G$9:$L$200,【選択肢】!Q60)</f>
        <v>0</v>
      </c>
      <c r="X60" s="104"/>
    </row>
    <row r="61" spans="16:25" ht="18" customHeight="1">
      <c r="P61" s="519">
        <f>'別紙1 活動計画書'!O140</f>
        <v>0</v>
      </c>
      <c r="Q61" s="521">
        <v>56</v>
      </c>
      <c r="R61" s="86" t="s">
        <v>321</v>
      </c>
      <c r="S61" s="86" t="s">
        <v>361</v>
      </c>
      <c r="T61" s="86" t="s">
        <v>361</v>
      </c>
      <c r="U61" s="86" t="s">
        <v>368</v>
      </c>
      <c r="V61" s="96">
        <f>COUNTIF('活動記録（維持共同用）'!$G$9:$L$200,【選択肢】!Q61)</f>
        <v>0</v>
      </c>
      <c r="X61" s="104"/>
    </row>
    <row r="62" spans="16:25" ht="18" customHeight="1">
      <c r="P62" s="519">
        <f>'別紙1 活動計画書'!O141</f>
        <v>0</v>
      </c>
      <c r="Q62" s="521">
        <v>57</v>
      </c>
      <c r="R62" s="86" t="s">
        <v>321</v>
      </c>
      <c r="S62" s="86" t="s">
        <v>361</v>
      </c>
      <c r="T62" s="86" t="s">
        <v>361</v>
      </c>
      <c r="U62" s="86" t="s">
        <v>406</v>
      </c>
      <c r="V62" s="96">
        <f>COUNTIF('活動記録（維持共同用）'!$G$9:$L$200,【選択肢】!Q62)</f>
        <v>0</v>
      </c>
      <c r="X62" s="104"/>
    </row>
    <row r="63" spans="16:25" ht="18" customHeight="1">
      <c r="P63" s="519">
        <f>'別紙1 活動計画書'!O142</f>
        <v>0</v>
      </c>
      <c r="Q63" s="1188">
        <v>58</v>
      </c>
      <c r="R63" s="86" t="s">
        <v>321</v>
      </c>
      <c r="S63" s="86" t="s">
        <v>361</v>
      </c>
      <c r="T63" s="86" t="s">
        <v>361</v>
      </c>
      <c r="U63" s="86" t="s">
        <v>370</v>
      </c>
      <c r="V63" s="96">
        <f>COUNTIF('活動記録（維持共同用）'!$G$9:$L$200,【選択肢】!Q63)</f>
        <v>0</v>
      </c>
      <c r="X63" s="104"/>
    </row>
    <row r="64" spans="16:25" ht="18" customHeight="1">
      <c r="P64" s="519">
        <f>'別紙1 活動計画書'!O143</f>
        <v>0</v>
      </c>
      <c r="Q64" s="1325" t="s">
        <v>6814</v>
      </c>
      <c r="R64" s="86" t="s">
        <v>321</v>
      </c>
      <c r="S64" s="86" t="s">
        <v>361</v>
      </c>
      <c r="T64" s="86" t="s">
        <v>361</v>
      </c>
      <c r="U64" s="101" t="s">
        <v>6919</v>
      </c>
      <c r="V64" s="96">
        <f>COUNTIF('活動記録（維持共同用）'!$G$9:$L$200,【選択肢】!Q64)</f>
        <v>0</v>
      </c>
      <c r="X64" s="104"/>
    </row>
    <row r="65" spans="16:24" ht="18" customHeight="1">
      <c r="P65" s="519">
        <f>'別紙1 活動計画書'!O144</f>
        <v>0</v>
      </c>
      <c r="Q65" s="1326" t="s">
        <v>6815</v>
      </c>
      <c r="R65" s="86" t="s">
        <v>321</v>
      </c>
      <c r="S65" s="86" t="s">
        <v>361</v>
      </c>
      <c r="T65" s="86" t="s">
        <v>361</v>
      </c>
      <c r="U65" s="1324" t="s">
        <v>6920</v>
      </c>
      <c r="V65" s="96">
        <f>COUNTIF('活動記録（維持共同用）'!$G$9:$L$200,【選択肢】!Q65)</f>
        <v>0</v>
      </c>
      <c r="X65" s="1200"/>
    </row>
    <row r="66" spans="16:24" ht="18" customHeight="1">
      <c r="P66" s="519">
        <f>'別紙1 活動計画書'!O145</f>
        <v>0</v>
      </c>
      <c r="Q66" s="521">
        <v>59</v>
      </c>
      <c r="R66" s="86" t="s">
        <v>321</v>
      </c>
      <c r="S66" s="86" t="s">
        <v>361</v>
      </c>
      <c r="T66" s="86" t="s">
        <v>361</v>
      </c>
      <c r="U66" s="86" t="s">
        <v>372</v>
      </c>
      <c r="V66" s="96">
        <f>COUNTIF('活動記録（維持共同用）'!$G$9:$L$200,【選択肢】!Q66)</f>
        <v>0</v>
      </c>
      <c r="X66" s="104"/>
    </row>
    <row r="67" spans="16:24" ht="18" customHeight="1">
      <c r="P67" s="519">
        <f>'別紙1 活動計画書'!O147</f>
        <v>0</v>
      </c>
      <c r="Q67" s="521">
        <v>60</v>
      </c>
      <c r="R67" s="86" t="s">
        <v>321</v>
      </c>
      <c r="S67" s="86" t="s">
        <v>361</v>
      </c>
      <c r="T67" s="86" t="s">
        <v>361</v>
      </c>
      <c r="U67" s="86" t="s">
        <v>6811</v>
      </c>
      <c r="V67" s="96">
        <f>COUNTIF('活動記録（維持共同用）'!$G$9:$L$200,【選択肢】!Q67)</f>
        <v>0</v>
      </c>
      <c r="X67" s="104"/>
    </row>
    <row r="68" spans="16:24" ht="18" customHeight="1">
      <c r="P68" s="519" t="str">
        <f>IF(COUNTIF('別紙1 活動計画書'!$D$171:$D$181,G3),"○","")</f>
        <v/>
      </c>
      <c r="Q68" s="521">
        <v>61</v>
      </c>
      <c r="R68" s="86" t="s">
        <v>374</v>
      </c>
      <c r="S68" s="86" t="s">
        <v>168</v>
      </c>
      <c r="T68" s="86" t="s">
        <v>43</v>
      </c>
      <c r="U68" s="86" t="s">
        <v>375</v>
      </c>
      <c r="V68" s="96">
        <f>COUNTIF('活動記録（維持共同用）'!$G$9:$L$200,【選択肢】!Q68)</f>
        <v>0</v>
      </c>
      <c r="X68" s="104"/>
    </row>
    <row r="69" spans="16:24" ht="18" customHeight="1">
      <c r="P69" s="519" t="str">
        <f>IF(COUNTIF('別紙1 活動計画書'!$D$171:$D$181,H3),"○","")</f>
        <v/>
      </c>
      <c r="Q69" s="521">
        <v>62</v>
      </c>
      <c r="R69" s="86" t="s">
        <v>374</v>
      </c>
      <c r="S69" s="86" t="s">
        <v>168</v>
      </c>
      <c r="T69" s="86" t="s">
        <v>43</v>
      </c>
      <c r="U69" s="86" t="s">
        <v>377</v>
      </c>
      <c r="V69" s="96">
        <f>COUNTIF('活動記録（維持共同用）'!$G$9:$L$200,【選択肢】!Q69)</f>
        <v>0</v>
      </c>
      <c r="X69" s="104"/>
    </row>
    <row r="70" spans="16:24" ht="18" customHeight="1">
      <c r="P70" s="519" t="str">
        <f>IF(COUNTIF('別紙1 活動計画書'!$D$171:$D$181,G4),"○","")</f>
        <v/>
      </c>
      <c r="Q70" s="521">
        <v>63</v>
      </c>
      <c r="R70" s="86" t="s">
        <v>374</v>
      </c>
      <c r="S70" s="86" t="s">
        <v>168</v>
      </c>
      <c r="T70" s="86" t="s">
        <v>44</v>
      </c>
      <c r="U70" s="86" t="s">
        <v>379</v>
      </c>
      <c r="V70" s="96">
        <f>COUNTIF('活動記録（維持共同用）'!$G$9:$L$200,【選択肢】!Q70)</f>
        <v>0</v>
      </c>
      <c r="X70" s="104"/>
    </row>
    <row r="71" spans="16:24" ht="18" customHeight="1">
      <c r="P71" s="519" t="str">
        <f>IF(COUNTIF('別紙1 活動計画書'!$D$171:$D$181,H4),"○","")</f>
        <v/>
      </c>
      <c r="Q71" s="521">
        <v>64</v>
      </c>
      <c r="R71" s="86" t="s">
        <v>374</v>
      </c>
      <c r="S71" s="86" t="s">
        <v>168</v>
      </c>
      <c r="T71" s="86" t="s">
        <v>44</v>
      </c>
      <c r="U71" s="86" t="s">
        <v>381</v>
      </c>
      <c r="V71" s="96">
        <f>COUNTIF('活動記録（維持共同用）'!$G$9:$L$200,【選択肢】!Q71)</f>
        <v>0</v>
      </c>
      <c r="X71" s="104"/>
    </row>
    <row r="72" spans="16:24" ht="18.75">
      <c r="P72" s="519" t="str">
        <f>IF(COUNTIF('別紙1 活動計画書'!$D$171:$D$181,G5),"○","")</f>
        <v/>
      </c>
      <c r="Q72" s="521">
        <v>65</v>
      </c>
      <c r="R72" s="86" t="s">
        <v>374</v>
      </c>
      <c r="S72" s="86" t="s">
        <v>168</v>
      </c>
      <c r="T72" s="86" t="s">
        <v>45</v>
      </c>
      <c r="U72" s="86" t="s">
        <v>383</v>
      </c>
      <c r="V72" s="96">
        <f>COUNTIF('活動記録（維持共同用）'!$G$9:$L$200,【選択肢】!Q72)</f>
        <v>0</v>
      </c>
    </row>
    <row r="73" spans="16:24" ht="18.75">
      <c r="P73" s="519" t="str">
        <f>IF(COUNTIF('別紙1 活動計画書'!$D$171:$D$181,H5),"○","")</f>
        <v/>
      </c>
      <c r="Q73" s="563">
        <v>66</v>
      </c>
      <c r="R73" s="100" t="s">
        <v>374</v>
      </c>
      <c r="S73" s="100" t="s">
        <v>168</v>
      </c>
      <c r="T73" s="100" t="s">
        <v>45</v>
      </c>
      <c r="U73" s="100" t="s">
        <v>385</v>
      </c>
      <c r="V73" s="96">
        <f>COUNTIF('活動記録（維持共同用）'!$G$9:$L$200,【選択肢】!Q73)</f>
        <v>0</v>
      </c>
    </row>
    <row r="74" spans="16:24">
      <c r="P74" s="1199" t="s">
        <v>239</v>
      </c>
      <c r="Q74" s="1268">
        <v>101</v>
      </c>
      <c r="R74" s="1269" t="s">
        <v>374</v>
      </c>
      <c r="S74" s="1269" t="s">
        <v>6872</v>
      </c>
      <c r="T74" s="1269" t="s">
        <v>6868</v>
      </c>
      <c r="U74" s="1269" t="s">
        <v>6869</v>
      </c>
      <c r="V74" s="1306">
        <f>COUNTIF('活動記録（長寿命化用）'!$G$9:$L$200,【選択肢】!Q74)</f>
        <v>0</v>
      </c>
    </row>
    <row r="75" spans="16:24">
      <c r="P75" s="1199" t="s">
        <v>239</v>
      </c>
      <c r="Q75" s="1270">
        <v>102</v>
      </c>
      <c r="R75" s="1271" t="s">
        <v>374</v>
      </c>
      <c r="S75" s="1271" t="s">
        <v>6872</v>
      </c>
      <c r="T75" s="1271" t="s">
        <v>6868</v>
      </c>
      <c r="U75" s="1271" t="s">
        <v>6873</v>
      </c>
      <c r="V75" s="1306">
        <f>COUNTIF('活動記録（長寿命化用）'!$G$9:$L$200,【選択肢】!Q75)</f>
        <v>0</v>
      </c>
    </row>
    <row r="76" spans="16:24">
      <c r="P76" s="1199" t="s">
        <v>239</v>
      </c>
      <c r="Q76" s="1270">
        <v>103</v>
      </c>
      <c r="R76" s="1271" t="s">
        <v>374</v>
      </c>
      <c r="S76" s="1271" t="s">
        <v>6872</v>
      </c>
      <c r="T76" s="1271" t="s">
        <v>6874</v>
      </c>
      <c r="U76" s="1271" t="s">
        <v>6871</v>
      </c>
      <c r="V76" s="1306">
        <f>COUNTIF('活動記録（長寿命化用）'!$G$9:$L$200,【選択肢】!Q76)</f>
        <v>0</v>
      </c>
    </row>
    <row r="77" spans="16:24">
      <c r="P77" s="1199" t="s">
        <v>239</v>
      </c>
      <c r="Q77" s="1197"/>
      <c r="R77" s="1198"/>
      <c r="S77" s="1198"/>
      <c r="T77" s="1198"/>
      <c r="U77" s="1198"/>
      <c r="V77" s="106"/>
    </row>
    <row r="78" spans="16:24">
      <c r="P78" s="1199" t="s">
        <v>239</v>
      </c>
      <c r="Q78" s="1197"/>
      <c r="R78" s="1198"/>
      <c r="S78" s="1198"/>
      <c r="T78" s="1198"/>
      <c r="U78" s="1198"/>
      <c r="V78" s="106"/>
    </row>
    <row r="79" spans="16:24">
      <c r="P79" s="1199" t="s">
        <v>239</v>
      </c>
      <c r="Q79" s="1197"/>
      <c r="R79" s="1198"/>
      <c r="S79" s="1198"/>
      <c r="T79" s="1198"/>
      <c r="U79" s="1198"/>
      <c r="V79" s="106"/>
    </row>
    <row r="80" spans="16:24">
      <c r="P80" s="1199" t="s">
        <v>239</v>
      </c>
      <c r="Q80" s="1197"/>
      <c r="R80" s="1198"/>
      <c r="S80" s="1198"/>
      <c r="T80" s="1198"/>
      <c r="U80" s="1198"/>
      <c r="V80" s="106"/>
    </row>
    <row r="81" spans="16:22">
      <c r="P81" s="1199" t="s">
        <v>239</v>
      </c>
      <c r="Q81" s="1197"/>
      <c r="R81" s="1198"/>
      <c r="S81" s="1198"/>
      <c r="T81" s="1198"/>
      <c r="U81" s="1198"/>
      <c r="V81" s="106"/>
    </row>
    <row r="82" spans="16:22">
      <c r="P82" s="1199" t="s">
        <v>239</v>
      </c>
      <c r="Q82" s="1197"/>
      <c r="R82" s="1198"/>
      <c r="S82" s="1198"/>
      <c r="T82" s="1198"/>
      <c r="U82" s="1198"/>
      <c r="V82" s="106"/>
    </row>
    <row r="83" spans="16:22">
      <c r="P83" s="1199" t="s">
        <v>239</v>
      </c>
      <c r="Q83" s="1197"/>
      <c r="R83" s="1198"/>
      <c r="S83" s="1198"/>
      <c r="T83" s="1198"/>
      <c r="U83" s="1198"/>
      <c r="V83" s="106"/>
    </row>
    <row r="84" spans="16:22">
      <c r="P84" s="1199" t="s">
        <v>239</v>
      </c>
      <c r="Q84" s="1197"/>
      <c r="R84" s="1198"/>
      <c r="S84" s="1198"/>
      <c r="T84" s="1198"/>
      <c r="U84" s="1198"/>
      <c r="V84" s="106"/>
    </row>
    <row r="85" spans="16:22">
      <c r="P85" s="1199" t="s">
        <v>239</v>
      </c>
      <c r="Q85" s="1197"/>
      <c r="R85" s="1198"/>
      <c r="S85" s="1198"/>
      <c r="T85" s="1198"/>
      <c r="U85" s="1198"/>
      <c r="V85" s="106"/>
    </row>
    <row r="86" spans="16:22">
      <c r="P86" s="1199" t="s">
        <v>239</v>
      </c>
      <c r="Q86" s="1197"/>
      <c r="R86" s="1198"/>
      <c r="S86" s="1198"/>
      <c r="T86" s="1198"/>
      <c r="U86" s="1198"/>
      <c r="V86" s="106"/>
    </row>
    <row r="87" spans="16:22">
      <c r="P87" s="1199" t="s">
        <v>239</v>
      </c>
      <c r="Q87" s="1197"/>
      <c r="R87" s="1198"/>
      <c r="S87" s="1198"/>
      <c r="T87" s="1198"/>
      <c r="U87" s="1198"/>
      <c r="V87" s="106"/>
    </row>
    <row r="88" spans="16:22">
      <c r="P88" s="1199" t="s">
        <v>239</v>
      </c>
      <c r="Q88" s="1197"/>
      <c r="R88" s="1198"/>
      <c r="S88" s="1198"/>
      <c r="T88" s="1198"/>
      <c r="U88" s="1198"/>
      <c r="V88" s="106"/>
    </row>
    <row r="89" spans="16:22">
      <c r="P89" s="1199" t="s">
        <v>239</v>
      </c>
      <c r="Q89" s="1187"/>
      <c r="R89" s="107"/>
      <c r="S89" s="107"/>
      <c r="T89" s="107"/>
      <c r="U89" s="107"/>
      <c r="V89" s="106"/>
    </row>
    <row r="90" spans="16:22">
      <c r="Q90" s="108"/>
      <c r="R90" s="108"/>
      <c r="S90" s="108" t="s">
        <v>387</v>
      </c>
      <c r="T90" s="108"/>
      <c r="U90" s="108"/>
      <c r="V90" s="109"/>
    </row>
    <row r="104" spans="17:21">
      <c r="Q104" s="110" t="s">
        <v>6860</v>
      </c>
    </row>
    <row r="105" spans="17:21">
      <c r="Q105" s="1189">
        <f t="array" ref="Q105">IFERROR(INDEX($Q$3:$U$89, SMALL(IF($P$3:$P$89="○", ROW($P$3:$P$89)-ROW($P$3)+1), ROW(A1)), COLUMNS($Q$3:Q3)), "")</f>
        <v>200</v>
      </c>
      <c r="R105" s="1189" t="str">
        <f t="array" ref="R105">IFERROR(INDEX($Q$3:$U$89, SMALL(IF($P$3:$P$89="○", ROW($P$3:$P$89)-ROW($P$3)+1), ROW(B1)), COLUMNS($Q$3:R3)), "")</f>
        <v>-</v>
      </c>
      <c r="S105" s="1189" t="str">
        <f t="array" ref="S105">IFERROR(INDEX($Q$3:$U$89, SMALL(IF($P$3:$P$89="○", ROW($P$3:$P$89)-ROW($P$3)+1), ROW(C1)), COLUMNS($Q$3:S3)), "")</f>
        <v>事務処理</v>
      </c>
      <c r="T105" s="1189" t="str">
        <f t="array" ref="T105">IFERROR(INDEX($Q$3:$U$89, SMALL(IF($P$3:$P$89="○", ROW($P$3:$P$89)-ROW($P$3)+1), ROW(D1)), COLUMNS($Q$3:T3)), "")</f>
        <v>事務処理</v>
      </c>
      <c r="U105" s="1189" t="str">
        <f t="array" ref="U105">IFERROR(INDEX($Q$3:$U$89, SMALL(IF($P$3:$P$89="○", ROW($P$3:$P$89)-ROW($P$3)+1), ROW(E1)), COLUMNS($Q$3:U3)), "")</f>
        <v>200 事務処理</v>
      </c>
    </row>
    <row r="106" spans="17:21">
      <c r="Q106" s="1189">
        <f t="array" ref="Q106">IFERROR(INDEX($Q$3:$U$89, SMALL(IF($P$3:$P$89="○", ROW($P$3:$P$89)-ROW($P$3)+1), ROW(A2)), COLUMNS($Q$3:Q4)), "")</f>
        <v>300</v>
      </c>
      <c r="R106" s="1189" t="str">
        <f t="array" ref="R106">IFERROR(INDEX($Q$3:$U$89, SMALL(IF($P$3:$P$89="○", ROW($P$3:$P$89)-ROW($P$3)+1), ROW(B2)), COLUMNS($Q$3:R4)), "")</f>
        <v>-</v>
      </c>
      <c r="S106" s="1189" t="str">
        <f t="array" ref="S106">IFERROR(INDEX($Q$3:$U$89, SMALL(IF($P$3:$P$89="○", ROW($P$3:$P$89)-ROW($P$3)+1), ROW(C2)), COLUMNS($Q$3:S4)), "")</f>
        <v>会議</v>
      </c>
      <c r="T106" s="1189" t="str">
        <f t="array" ref="T106">IFERROR(INDEX($Q$3:$U$89, SMALL(IF($P$3:$P$89="○", ROW($P$3:$P$89)-ROW($P$3)+1), ROW(D2)), COLUMNS($Q$3:T4)), "")</f>
        <v>会議</v>
      </c>
      <c r="U106" s="1189" t="str">
        <f t="array" ref="U106">IFERROR(INDEX($Q$3:$U$89, SMALL(IF($P$3:$P$89="○", ROW($P$3:$P$89)-ROW($P$3)+1), ROW(E2)), COLUMNS($Q$3:U4)), "")</f>
        <v>300 会議</v>
      </c>
    </row>
    <row r="107" spans="17:21">
      <c r="Q107" s="1189">
        <f t="array" ref="Q107">IFERROR(INDEX($Q$3:$U$89, SMALL(IF($P$3:$P$89="○", ROW($P$3:$P$89)-ROW($P$3)+1), ROW(A3)), COLUMNS($Q$3:Q5)), "")</f>
        <v>3</v>
      </c>
      <c r="R107" s="1189" t="str">
        <f t="array" ref="R107">IFERROR(INDEX($Q$3:$U$89, SMALL(IF($P$3:$P$89="○", ROW($P$3:$P$89)-ROW($P$3)+1), ROW(B3)), COLUMNS($Q$3:R5)), "")</f>
        <v>農地維持</v>
      </c>
      <c r="S107" s="1189" t="str">
        <f t="array" ref="S107">IFERROR(INDEX($Q$3:$U$89, SMALL(IF($P$3:$P$89="○", ROW($P$3:$P$89)-ROW($P$3)+1), ROW(C3)), COLUMNS($Q$3:S5)), "")</f>
        <v>研修</v>
      </c>
      <c r="T107" s="1189" t="str">
        <f t="array" ref="T107">IFERROR(INDEX($Q$3:$U$89, SMALL(IF($P$3:$P$89="○", ROW($P$3:$P$89)-ROW($P$3)+1), ROW(D3)), COLUMNS($Q$3:T5)), "")</f>
        <v>研修</v>
      </c>
      <c r="U107" s="1189" t="str">
        <f t="array" ref="U107">IFERROR(INDEX($Q$3:$U$89, SMALL(IF($P$3:$P$89="○", ROW($P$3:$P$89)-ROW($P$3)+1), ROW(E3)), COLUMNS($Q$3:U5)), "")</f>
        <v>3 事務・組織運営等に関する研修、機械の安全使用に関する研修</v>
      </c>
    </row>
    <row r="108" spans="17:21">
      <c r="Q108" s="1189">
        <f t="array" ref="Q108">IFERROR(INDEX($Q$3:$U$89, SMALL(IF($P$3:$P$89="○", ROW($P$3:$P$89)-ROW($P$3)+1), ROW(A4)), COLUMNS($Q$3:Q6)), "")</f>
        <v>6</v>
      </c>
      <c r="R108" s="1189" t="str">
        <f t="array" ref="R108">IFERROR(INDEX($Q$3:$U$89, SMALL(IF($P$3:$P$89="○", ROW($P$3:$P$89)-ROW($P$3)+1), ROW(B4)), COLUMNS($Q$3:R6)), "")</f>
        <v>農地維持</v>
      </c>
      <c r="S108" s="1189" t="str">
        <f t="array" ref="S108">IFERROR(INDEX($Q$3:$U$89, SMALL(IF($P$3:$P$89="○", ROW($P$3:$P$89)-ROW($P$3)+1), ROW(C4)), COLUMNS($Q$3:S6)), "")</f>
        <v>実践活動</v>
      </c>
      <c r="T108" s="1189" t="str">
        <f t="array" ref="T108">IFERROR(INDEX($Q$3:$U$89, SMALL(IF($P$3:$P$89="○", ROW($P$3:$P$89)-ROW($P$3)+1), ROW(D4)), COLUMNS($Q$3:T6)), "")</f>
        <v>農用地</v>
      </c>
      <c r="U108" s="1189" t="str">
        <f t="array" ref="U108">IFERROR(INDEX($Q$3:$U$89, SMALL(IF($P$3:$P$89="○", ROW($P$3:$P$89)-ROW($P$3)+1), ROW(E4)), COLUMNS($Q$3:U6)), "")</f>
        <v>6 鳥獣害防護柵等の保守管理</v>
      </c>
    </row>
    <row r="109" spans="17:21">
      <c r="Q109" s="1189">
        <f t="array" ref="Q109">IFERROR(INDEX($Q$3:$U$89, SMALL(IF($P$3:$P$89="○", ROW($P$3:$P$89)-ROW($P$3)+1), ROW(A5)), COLUMNS($Q$3:Q7)), "")</f>
        <v>9</v>
      </c>
      <c r="R109" s="1189" t="str">
        <f t="array" ref="R109">IFERROR(INDEX($Q$3:$U$89, SMALL(IF($P$3:$P$89="○", ROW($P$3:$P$89)-ROW($P$3)+1), ROW(B5)), COLUMNS($Q$3:R7)), "")</f>
        <v>農地維持</v>
      </c>
      <c r="S109" s="1189" t="str">
        <f t="array" ref="S109">IFERROR(INDEX($Q$3:$U$89, SMALL(IF($P$3:$P$89="○", ROW($P$3:$P$89)-ROW($P$3)+1), ROW(C5)), COLUMNS($Q$3:S7)), "")</f>
        <v>実践活動</v>
      </c>
      <c r="T109" s="1189" t="str">
        <f t="array" ref="T109">IFERROR(INDEX($Q$3:$U$89, SMALL(IF($P$3:$P$89="○", ROW($P$3:$P$89)-ROW($P$3)+1), ROW(D5)), COLUMNS($Q$3:T7)), "")</f>
        <v>水路</v>
      </c>
      <c r="U109" s="1189" t="str">
        <f t="array" ref="U109">IFERROR(INDEX($Q$3:$U$89, SMALL(IF($P$3:$P$89="○", ROW($P$3:$P$89)-ROW($P$3)+1), ROW(E5)), COLUMNS($Q$3:U7)), "")</f>
        <v>9 水路附帯施設の保守管理</v>
      </c>
    </row>
    <row r="110" spans="17:21">
      <c r="Q110" s="1189">
        <f t="array" ref="Q110">IFERROR(INDEX($Q$3:$U$89, SMALL(IF($P$3:$P$89="○", ROW($P$3:$P$89)-ROW($P$3)+1), ROW(A6)), COLUMNS($Q$3:Q8)), "")</f>
        <v>11</v>
      </c>
      <c r="R110" s="1189" t="str">
        <f t="array" ref="R110">IFERROR(INDEX($Q$3:$U$89, SMALL(IF($P$3:$P$89="○", ROW($P$3:$P$89)-ROW($P$3)+1), ROW(B6)), COLUMNS($Q$3:R8)), "")</f>
        <v>農地維持</v>
      </c>
      <c r="S110" s="1189" t="str">
        <f t="array" ref="S110">IFERROR(INDEX($Q$3:$U$89, SMALL(IF($P$3:$P$89="○", ROW($P$3:$P$89)-ROW($P$3)+1), ROW(C6)), COLUMNS($Q$3:S8)), "")</f>
        <v>実践活動</v>
      </c>
      <c r="T110" s="1189" t="str">
        <f t="array" ref="T110">IFERROR(INDEX($Q$3:$U$89, SMALL(IF($P$3:$P$89="○", ROW($P$3:$P$89)-ROW($P$3)+1), ROW(D6)), COLUMNS($Q$3:T8)), "")</f>
        <v>農道</v>
      </c>
      <c r="U110" s="1189" t="str">
        <f t="array" ref="U110">IFERROR(INDEX($Q$3:$U$89, SMALL(IF($P$3:$P$89="○", ROW($P$3:$P$89)-ROW($P$3)+1), ROW(E6)), COLUMNS($Q$3:U8)), "")</f>
        <v>11 農道側溝の泥上げ</v>
      </c>
    </row>
    <row r="111" spans="17:21">
      <c r="Q111" s="1189">
        <f t="array" ref="Q111">IFERROR(INDEX($Q$3:$U$89, SMALL(IF($P$3:$P$89="○", ROW($P$3:$P$89)-ROW($P$3)+1), ROW(A7)), COLUMNS($Q$3:Q9)), "")</f>
        <v>12</v>
      </c>
      <c r="R111" s="1189" t="str">
        <f t="array" ref="R111">IFERROR(INDEX($Q$3:$U$89, SMALL(IF($P$3:$P$89="○", ROW($P$3:$P$89)-ROW($P$3)+1), ROW(B7)), COLUMNS($Q$3:R9)), "")</f>
        <v>農地維持</v>
      </c>
      <c r="S111" s="1189" t="str">
        <f t="array" ref="S111">IFERROR(INDEX($Q$3:$U$89, SMALL(IF($P$3:$P$89="○", ROW($P$3:$P$89)-ROW($P$3)+1), ROW(C7)), COLUMNS($Q$3:S9)), "")</f>
        <v>実践活動</v>
      </c>
      <c r="T111" s="1189" t="str">
        <f t="array" ref="T111">IFERROR(INDEX($Q$3:$U$89, SMALL(IF($P$3:$P$89="○", ROW($P$3:$P$89)-ROW($P$3)+1), ROW(D7)), COLUMNS($Q$3:T9)), "")</f>
        <v>農道</v>
      </c>
      <c r="U111" s="1189" t="str">
        <f t="array" ref="U111">IFERROR(INDEX($Q$3:$U$89, SMALL(IF($P$3:$P$89="○", ROW($P$3:$P$89)-ROW($P$3)+1), ROW(E7)), COLUMNS($Q$3:U9)), "")</f>
        <v>12 路面の維持</v>
      </c>
    </row>
    <row r="112" spans="17:21">
      <c r="Q112" s="1189">
        <f t="array" ref="Q112">IFERROR(INDEX($Q$3:$U$89, SMALL(IF($P$3:$P$89="○", ROW($P$3:$P$89)-ROW($P$3)+1), ROW(A8)), COLUMNS($Q$3:Q10)), "")</f>
        <v>14</v>
      </c>
      <c r="R112" s="1189" t="str">
        <f t="array" ref="R112">IFERROR(INDEX($Q$3:$U$89, SMALL(IF($P$3:$P$89="○", ROW($P$3:$P$89)-ROW($P$3)+1), ROW(B8)), COLUMNS($Q$3:R10)), "")</f>
        <v>農地維持</v>
      </c>
      <c r="S112" s="1189" t="str">
        <f t="array" ref="S112">IFERROR(INDEX($Q$3:$U$89, SMALL(IF($P$3:$P$89="○", ROW($P$3:$P$89)-ROW($P$3)+1), ROW(C8)), COLUMNS($Q$3:S10)), "")</f>
        <v>実践活動</v>
      </c>
      <c r="T112" s="1189" t="str">
        <f t="array" ref="T112">IFERROR(INDEX($Q$3:$U$89, SMALL(IF($P$3:$P$89="○", ROW($P$3:$P$89)-ROW($P$3)+1), ROW(D8)), COLUMNS($Q$3:T10)), "")</f>
        <v>ため池</v>
      </c>
      <c r="U112" s="1189" t="str">
        <f t="array" ref="U112">IFERROR(INDEX($Q$3:$U$89, SMALL(IF($P$3:$P$89="○", ROW($P$3:$P$89)-ROW($P$3)+1), ROW(E8)), COLUMNS($Q$3:U10)), "")</f>
        <v>14 ため池の泥上げ</v>
      </c>
    </row>
    <row r="113" spans="17:21">
      <c r="Q113" s="1189">
        <f t="array" ref="Q113">IFERROR(INDEX($Q$3:$U$89, SMALL(IF($P$3:$P$89="○", ROW($P$3:$P$89)-ROW($P$3)+1), ROW(A9)), COLUMNS($Q$3:Q11)), "")</f>
        <v>15</v>
      </c>
      <c r="R113" s="1189" t="str">
        <f t="array" ref="R113">IFERROR(INDEX($Q$3:$U$89, SMALL(IF($P$3:$P$89="○", ROW($P$3:$P$89)-ROW($P$3)+1), ROW(B9)), COLUMNS($Q$3:R11)), "")</f>
        <v>農地維持</v>
      </c>
      <c r="S113" s="1189" t="str">
        <f t="array" ref="S113">IFERROR(INDEX($Q$3:$U$89, SMALL(IF($P$3:$P$89="○", ROW($P$3:$P$89)-ROW($P$3)+1), ROW(C9)), COLUMNS($Q$3:S11)), "")</f>
        <v>実践活動</v>
      </c>
      <c r="T113" s="1189" t="str">
        <f t="array" ref="T113">IFERROR(INDEX($Q$3:$U$89, SMALL(IF($P$3:$P$89="○", ROW($P$3:$P$89)-ROW($P$3)+1), ROW(D9)), COLUMNS($Q$3:T11)), "")</f>
        <v>ため池</v>
      </c>
      <c r="U113" s="1189" t="str">
        <f t="array" ref="U113">IFERROR(INDEX($Q$3:$U$89, SMALL(IF($P$3:$P$89="○", ROW($P$3:$P$89)-ROW($P$3)+1), ROW(E9)), COLUMNS($Q$3:U11)), "")</f>
        <v>15 ため池附帯施設の保守管理</v>
      </c>
    </row>
    <row r="114" spans="17:21">
      <c r="Q114" s="1189">
        <f t="array" ref="Q114">IFERROR(INDEX($Q$3:$U$89, SMALL(IF($P$3:$P$89="○", ROW($P$3:$P$89)-ROW($P$3)+1), ROW(A10)), COLUMNS($Q$3:Q12)), "")</f>
        <v>16</v>
      </c>
      <c r="R114" s="1189" t="str">
        <f t="array" ref="R114">IFERROR(INDEX($Q$3:$U$89, SMALL(IF($P$3:$P$89="○", ROW($P$3:$P$89)-ROW($P$3)+1), ROW(B10)), COLUMNS($Q$3:R12)), "")</f>
        <v>農地維持</v>
      </c>
      <c r="S114" s="1189" t="str">
        <f t="array" ref="S114">IFERROR(INDEX($Q$3:$U$89, SMALL(IF($P$3:$P$89="○", ROW($P$3:$P$89)-ROW($P$3)+1), ROW(C10)), COLUMNS($Q$3:S12)), "")</f>
        <v>実践活動</v>
      </c>
      <c r="T114" s="1189" t="str">
        <f t="array" ref="T114">IFERROR(INDEX($Q$3:$U$89, SMALL(IF($P$3:$P$89="○", ROW($P$3:$P$89)-ROW($P$3)+1), ROW(D10)), COLUMNS($Q$3:T12)), "")</f>
        <v>共通</v>
      </c>
      <c r="U114" s="1189" t="str">
        <f t="array" ref="U114">IFERROR(INDEX($Q$3:$U$89, SMALL(IF($P$3:$P$89="○", ROW($P$3:$P$89)-ROW($P$3)+1), ROW(E10)), COLUMNS($Q$3:U12)), "")</f>
        <v>16 異常気象時の対応</v>
      </c>
    </row>
    <row r="115" spans="17:21">
      <c r="Q115" s="1189">
        <f t="array" ref="Q115">IFERROR(INDEX($Q$3:$U$89, SMALL(IF($P$3:$P$89="○", ROW($P$3:$P$89)-ROW($P$3)+1), ROW(A11)), COLUMNS($Q$3:Q13)), "")</f>
        <v>29</v>
      </c>
      <c r="R115" s="1189" t="str">
        <f t="array" ref="R115">IFERROR(INDEX($Q$3:$U$89, SMALL(IF($P$3:$P$89="○", ROW($P$3:$P$89)-ROW($P$3)+1), ROW(B11)), COLUMNS($Q$3:R13)), "")</f>
        <v>共同</v>
      </c>
      <c r="S115" s="1189" t="str">
        <f t="array" ref="S115">IFERROR(INDEX($Q$3:$U$89, SMALL(IF($P$3:$P$89="○", ROW($P$3:$P$89)-ROW($P$3)+1), ROW(C11)), COLUMNS($Q$3:S13)), "")</f>
        <v>研修</v>
      </c>
      <c r="T115" s="1189" t="str">
        <f t="array" ref="T115">IFERROR(INDEX($Q$3:$U$89, SMALL(IF($P$3:$P$89="○", ROW($P$3:$P$89)-ROW($P$3)+1), ROW(D11)), COLUMNS($Q$3:T13)), "")</f>
        <v>研修</v>
      </c>
      <c r="U115" s="1189" t="str">
        <f t="array" ref="U115">IFERROR(INDEX($Q$3:$U$89, SMALL(IF($P$3:$P$89="○", ROW($P$3:$P$89)-ROW($P$3)+1), ROW(E11)), COLUMNS($Q$3:U13)), "")</f>
        <v>29 機能診断・補修技術等に関する研修</v>
      </c>
    </row>
    <row r="116" spans="17:21">
      <c r="Q116" s="1189">
        <f t="array" ref="Q116">IFERROR(INDEX($Q$3:$U$89, SMALL(IF($P$3:$P$89="○", ROW($P$3:$P$89)-ROW($P$3)+1), ROW(A12)), COLUMNS($Q$3:Q14)), "")</f>
        <v>30</v>
      </c>
      <c r="R116" s="1189" t="str">
        <f t="array" ref="R116">IFERROR(INDEX($Q$3:$U$89, SMALL(IF($P$3:$P$89="○", ROW($P$3:$P$89)-ROW($P$3)+1), ROW(B12)), COLUMNS($Q$3:R14)), "")</f>
        <v>共同</v>
      </c>
      <c r="S116" s="1189" t="str">
        <f t="array" ref="S116">IFERROR(INDEX($Q$3:$U$89, SMALL(IF($P$3:$P$89="○", ROW($P$3:$P$89)-ROW($P$3)+1), ROW(C12)), COLUMNS($Q$3:S14)), "")</f>
        <v>実践活動</v>
      </c>
      <c r="T116" s="1189" t="str">
        <f t="array" ref="T116">IFERROR(INDEX($Q$3:$U$89, SMALL(IF($P$3:$P$89="○", ROW($P$3:$P$89)-ROW($P$3)+1), ROW(D12)), COLUMNS($Q$3:T14)), "")</f>
        <v>農用地</v>
      </c>
      <c r="U116" s="1189" t="str">
        <f t="array" ref="U116">IFERROR(INDEX($Q$3:$U$89, SMALL(IF($P$3:$P$89="○", ROW($P$3:$P$89)-ROW($P$3)+1), ROW(E12)), COLUMNS($Q$3:U14)), "")</f>
        <v>30 農用地の軽微な補修等</v>
      </c>
    </row>
    <row r="117" spans="17:21">
      <c r="Q117" s="1189">
        <f t="array" ref="Q117">IFERROR(INDEX($Q$3:$U$89, SMALL(IF($P$3:$P$89="○", ROW($P$3:$P$89)-ROW($P$3)+1), ROW(A13)), COLUMNS($Q$3:Q15)), "")</f>
        <v>31</v>
      </c>
      <c r="R117" s="1189" t="str">
        <f t="array" ref="R117">IFERROR(INDEX($Q$3:$U$89, SMALL(IF($P$3:$P$89="○", ROW($P$3:$P$89)-ROW($P$3)+1), ROW(B13)), COLUMNS($Q$3:R15)), "")</f>
        <v>共同</v>
      </c>
      <c r="S117" s="1189" t="str">
        <f t="array" ref="S117">IFERROR(INDEX($Q$3:$U$89, SMALL(IF($P$3:$P$89="○", ROW($P$3:$P$89)-ROW($P$3)+1), ROW(C13)), COLUMNS($Q$3:S15)), "")</f>
        <v>実践活動</v>
      </c>
      <c r="T117" s="1189" t="str">
        <f t="array" ref="T117">IFERROR(INDEX($Q$3:$U$89, SMALL(IF($P$3:$P$89="○", ROW($P$3:$P$89)-ROW($P$3)+1), ROW(D13)), COLUMNS($Q$3:T15)), "")</f>
        <v>水路</v>
      </c>
      <c r="U117" s="1189" t="str">
        <f t="array" ref="U117">IFERROR(INDEX($Q$3:$U$89, SMALL(IF($P$3:$P$89="○", ROW($P$3:$P$89)-ROW($P$3)+1), ROW(E13)), COLUMNS($Q$3:U15)), "")</f>
        <v>31 水路の軽微な補修等</v>
      </c>
    </row>
    <row r="118" spans="17:21">
      <c r="Q118" s="1189">
        <f t="array" ref="Q118">IFERROR(INDEX($Q$3:$U$89, SMALL(IF($P$3:$P$89="○", ROW($P$3:$P$89)-ROW($P$3)+1), ROW(A14)), COLUMNS($Q$3:Q16)), "")</f>
        <v>32</v>
      </c>
      <c r="R118" s="1189" t="str">
        <f t="array" ref="R118">IFERROR(INDEX($Q$3:$U$89, SMALL(IF($P$3:$P$89="○", ROW($P$3:$P$89)-ROW($P$3)+1), ROW(B14)), COLUMNS($Q$3:R16)), "")</f>
        <v>共同</v>
      </c>
      <c r="S118" s="1189" t="str">
        <f t="array" ref="S118">IFERROR(INDEX($Q$3:$U$89, SMALL(IF($P$3:$P$89="○", ROW($P$3:$P$89)-ROW($P$3)+1), ROW(C14)), COLUMNS($Q$3:S16)), "")</f>
        <v>実践活動</v>
      </c>
      <c r="T118" s="1189" t="str">
        <f t="array" ref="T118">IFERROR(INDEX($Q$3:$U$89, SMALL(IF($P$3:$P$89="○", ROW($P$3:$P$89)-ROW($P$3)+1), ROW(D14)), COLUMNS($Q$3:T16)), "")</f>
        <v>農道</v>
      </c>
      <c r="U118" s="1189" t="str">
        <f t="array" ref="U118">IFERROR(INDEX($Q$3:$U$89, SMALL(IF($P$3:$P$89="○", ROW($P$3:$P$89)-ROW($P$3)+1), ROW(E14)), COLUMNS($Q$3:U16)), "")</f>
        <v>32 農道の軽微な補修等</v>
      </c>
    </row>
    <row r="119" spans="17:21">
      <c r="Q119" s="1189">
        <f t="array" ref="Q119">IFERROR(INDEX($Q$3:$U$89, SMALL(IF($P$3:$P$89="○", ROW($P$3:$P$89)-ROW($P$3)+1), ROW(A15)), COLUMNS($Q$3:Q17)), "")</f>
        <v>33</v>
      </c>
      <c r="R119" s="1189" t="str">
        <f t="array" ref="R119">IFERROR(INDEX($Q$3:$U$89, SMALL(IF($P$3:$P$89="○", ROW($P$3:$P$89)-ROW($P$3)+1), ROW(B15)), COLUMNS($Q$3:R17)), "")</f>
        <v>共同</v>
      </c>
      <c r="S119" s="1189" t="str">
        <f t="array" ref="S119">IFERROR(INDEX($Q$3:$U$89, SMALL(IF($P$3:$P$89="○", ROW($P$3:$P$89)-ROW($P$3)+1), ROW(C15)), COLUMNS($Q$3:S17)), "")</f>
        <v>実践活動</v>
      </c>
      <c r="T119" s="1189" t="str">
        <f t="array" ref="T119">IFERROR(INDEX($Q$3:$U$89, SMALL(IF($P$3:$P$89="○", ROW($P$3:$P$89)-ROW($P$3)+1), ROW(D15)), COLUMNS($Q$3:T17)), "")</f>
        <v>ため池</v>
      </c>
      <c r="U119" s="1189" t="str">
        <f t="array" ref="U119">IFERROR(INDEX($Q$3:$U$89, SMALL(IF($P$3:$P$89="○", ROW($P$3:$P$89)-ROW($P$3)+1), ROW(E15)), COLUMNS($Q$3:U17)), "")</f>
        <v>33 ため池の軽微な補修等</v>
      </c>
    </row>
    <row r="120" spans="17:21">
      <c r="Q120" s="1189">
        <f t="array" ref="Q120">IFERROR(INDEX($Q$3:$U$89, SMALL(IF($P$3:$P$89="○", ROW($P$3:$P$89)-ROW($P$3)+1), ROW(A16)), COLUMNS($Q$3:Q18)), "")</f>
        <v>101</v>
      </c>
      <c r="R120" s="1189" t="str">
        <f t="array" ref="R120">IFERROR(INDEX($Q$3:$U$89, SMALL(IF($P$3:$P$89="○", ROW($P$3:$P$89)-ROW($P$3)+1), ROW(B16)), COLUMNS($Q$3:R18)), "")</f>
        <v>長寿命化</v>
      </c>
      <c r="S120" s="1189" t="str">
        <f t="array" ref="S120">IFERROR(INDEX($Q$3:$U$89, SMALL(IF($P$3:$P$89="○", ROW($P$3:$P$89)-ROW($P$3)+1), ROW(C16)), COLUMNS($Q$3:S18)), "")</f>
        <v>実践活動</v>
      </c>
      <c r="T120" s="1189" t="str">
        <f t="array" ref="T120">IFERROR(INDEX($Q$3:$U$89, SMALL(IF($P$3:$P$89="○", ROW($P$3:$P$89)-ROW($P$3)+1), ROW(D16)), COLUMNS($Q$3:T18)), "")</f>
        <v>農用地等</v>
      </c>
      <c r="U120" s="1189" t="str">
        <f t="array" ref="U120">IFERROR(INDEX($Q$3:$U$89, SMALL(IF($P$3:$P$89="○", ROW($P$3:$P$89)-ROW($P$3)+1), ROW(E16)), COLUMNS($Q$3:U18)), "")</f>
        <v>101　農用地の補修</v>
      </c>
    </row>
    <row r="121" spans="17:21">
      <c r="Q121" s="1189">
        <f t="array" ref="Q121">IFERROR(INDEX($Q$3:$U$89, SMALL(IF($P$3:$P$89="○", ROW($P$3:$P$89)-ROW($P$3)+1), ROW(A17)), COLUMNS($Q$3:Q19)), "")</f>
        <v>102</v>
      </c>
      <c r="R121" s="1189" t="str">
        <f t="array" ref="R121">IFERROR(INDEX($Q$3:$U$89, SMALL(IF($P$3:$P$89="○", ROW($P$3:$P$89)-ROW($P$3)+1), ROW(B17)), COLUMNS($Q$3:R19)), "")</f>
        <v>長寿命化</v>
      </c>
      <c r="S121" s="1189" t="str">
        <f t="array" ref="S121">IFERROR(INDEX($Q$3:$U$89, SMALL(IF($P$3:$P$89="○", ROW($P$3:$P$89)-ROW($P$3)+1), ROW(C17)), COLUMNS($Q$3:S19)), "")</f>
        <v>実践活動</v>
      </c>
      <c r="T121" s="1189" t="str">
        <f t="array" ref="T121">IFERROR(INDEX($Q$3:$U$89, SMALL(IF($P$3:$P$89="○", ROW($P$3:$P$89)-ROW($P$3)+1), ROW(D17)), COLUMNS($Q$3:T19)), "")</f>
        <v>農用地等</v>
      </c>
      <c r="U121" s="1189" t="str">
        <f t="array" ref="U121">IFERROR(INDEX($Q$3:$U$89, SMALL(IF($P$3:$P$89="○", ROW($P$3:$P$89)-ROW($P$3)+1), ROW(E17)), COLUMNS($Q$3:U19)), "")</f>
        <v>102　用水施設の補修</v>
      </c>
    </row>
    <row r="122" spans="17:21">
      <c r="Q122" s="1189">
        <f t="array" ref="Q122">IFERROR(INDEX($Q$3:$U$89, SMALL(IF($P$3:$P$89="○", ROW($P$3:$P$89)-ROW($P$3)+1), ROW(A18)), COLUMNS($Q$3:Q20)), "")</f>
        <v>103</v>
      </c>
      <c r="R122" s="1189" t="str">
        <f t="array" ref="R122">IFERROR(INDEX($Q$3:$U$89, SMALL(IF($P$3:$P$89="○", ROW($P$3:$P$89)-ROW($P$3)+1), ROW(B18)), COLUMNS($Q$3:R20)), "")</f>
        <v>長寿命化</v>
      </c>
      <c r="S122" s="1189" t="str">
        <f t="array" ref="S122">IFERROR(INDEX($Q$3:$U$89, SMALL(IF($P$3:$P$89="○", ROW($P$3:$P$89)-ROW($P$3)+1), ROW(C18)), COLUMNS($Q$3:S20)), "")</f>
        <v>実践活動</v>
      </c>
      <c r="T122" s="1189" t="str">
        <f t="array" ref="T122">IFERROR(INDEX($Q$3:$U$89, SMALL(IF($P$3:$P$89="○", ROW($P$3:$P$89)-ROW($P$3)+1), ROW(D18)), COLUMNS($Q$3:T20)), "")</f>
        <v>農用地等</v>
      </c>
      <c r="U122" s="1189" t="str">
        <f t="array" ref="U122">IFERROR(INDEX($Q$3:$U$89, SMALL(IF($P$3:$P$89="○", ROW($P$3:$P$89)-ROW($P$3)+1), ROW(E18)), COLUMNS($Q$3:U20)), "")</f>
        <v>103　用水施設の更新等</v>
      </c>
    </row>
    <row r="123" spans="17:21">
      <c r="Q123" s="1189">
        <f t="array" ref="Q123">IFERROR(INDEX($Q$3:$U$89, SMALL(IF($P$3:$P$89="○", ROW($P$3:$P$89)-ROW($P$3)+1), ROW(A19)), COLUMNS($Q$3:Q21)), "")</f>
        <v>0</v>
      </c>
      <c r="R123" s="1189">
        <f t="array" ref="R123">IFERROR(INDEX($Q$3:$U$89, SMALL(IF($P$3:$P$89="○", ROW($P$3:$P$89)-ROW($P$3)+1), ROW(B19)), COLUMNS($Q$3:R21)), "")</f>
        <v>0</v>
      </c>
      <c r="S123" s="1189">
        <f t="array" ref="S123">IFERROR(INDEX($Q$3:$U$89, SMALL(IF($P$3:$P$89="○", ROW($P$3:$P$89)-ROW($P$3)+1), ROW(C19)), COLUMNS($Q$3:S21)), "")</f>
        <v>0</v>
      </c>
      <c r="T123" s="1189">
        <f t="array" ref="T123">IFERROR(INDEX($Q$3:$U$89, SMALL(IF($P$3:$P$89="○", ROW($P$3:$P$89)-ROW($P$3)+1), ROW(D19)), COLUMNS($Q$3:T21)), "")</f>
        <v>0</v>
      </c>
      <c r="U123" s="1189">
        <f t="array" ref="U123">IFERROR(INDEX($Q$3:$U$89, SMALL(IF($P$3:$P$89="○", ROW($P$3:$P$89)-ROW($P$3)+1), ROW(E19)), COLUMNS($Q$3:U21)), "")</f>
        <v>0</v>
      </c>
    </row>
    <row r="124" spans="17:21">
      <c r="Q124" s="1189">
        <f t="array" ref="Q124">IFERROR(INDEX($Q$3:$U$89, SMALL(IF($P$3:$P$89="○", ROW($P$3:$P$89)-ROW($P$3)+1), ROW(A20)), COLUMNS($Q$3:Q22)), "")</f>
        <v>0</v>
      </c>
      <c r="R124" s="1189">
        <f t="array" ref="R124">IFERROR(INDEX($Q$3:$U$89, SMALL(IF($P$3:$P$89="○", ROW($P$3:$P$89)-ROW($P$3)+1), ROW(B20)), COLUMNS($Q$3:R22)), "")</f>
        <v>0</v>
      </c>
      <c r="S124" s="1189">
        <f t="array" ref="S124">IFERROR(INDEX($Q$3:$U$89, SMALL(IF($P$3:$P$89="○", ROW($P$3:$P$89)-ROW($P$3)+1), ROW(C20)), COLUMNS($Q$3:S22)), "")</f>
        <v>0</v>
      </c>
      <c r="T124" s="1189">
        <f t="array" ref="T124">IFERROR(INDEX($Q$3:$U$89, SMALL(IF($P$3:$P$89="○", ROW($P$3:$P$89)-ROW($P$3)+1), ROW(D20)), COLUMNS($Q$3:T22)), "")</f>
        <v>0</v>
      </c>
      <c r="U124" s="1189">
        <f t="array" ref="U124">IFERROR(INDEX($Q$3:$U$89, SMALL(IF($P$3:$P$89="○", ROW($P$3:$P$89)-ROW($P$3)+1), ROW(E20)), COLUMNS($Q$3:U22)), "")</f>
        <v>0</v>
      </c>
    </row>
    <row r="125" spans="17:21">
      <c r="Q125" s="1189">
        <f t="array" ref="Q125">IFERROR(INDEX($Q$3:$U$89, SMALL(IF($P$3:$P$89="○", ROW($P$3:$P$89)-ROW($P$3)+1), ROW(A21)), COLUMNS($Q$3:Q23)), "")</f>
        <v>0</v>
      </c>
      <c r="R125" s="1189">
        <f t="array" ref="R125">IFERROR(INDEX($Q$3:$U$89, SMALL(IF($P$3:$P$89="○", ROW($P$3:$P$89)-ROW($P$3)+1), ROW(B21)), COLUMNS($Q$3:R23)), "")</f>
        <v>0</v>
      </c>
      <c r="S125" s="1189">
        <f t="array" ref="S125">IFERROR(INDEX($Q$3:$U$89, SMALL(IF($P$3:$P$89="○", ROW($P$3:$P$89)-ROW($P$3)+1), ROW(C21)), COLUMNS($Q$3:S23)), "")</f>
        <v>0</v>
      </c>
      <c r="T125" s="1189">
        <f t="array" ref="T125">IFERROR(INDEX($Q$3:$U$89, SMALL(IF($P$3:$P$89="○", ROW($P$3:$P$89)-ROW($P$3)+1), ROW(D21)), COLUMNS($Q$3:T23)), "")</f>
        <v>0</v>
      </c>
      <c r="U125" s="1189">
        <f t="array" ref="U125">IFERROR(INDEX($Q$3:$U$89, SMALL(IF($P$3:$P$89="○", ROW($P$3:$P$89)-ROW($P$3)+1), ROW(E21)), COLUMNS($Q$3:U23)), "")</f>
        <v>0</v>
      </c>
    </row>
    <row r="126" spans="17:21">
      <c r="Q126" s="1189">
        <f t="array" ref="Q126">IFERROR(INDEX($Q$3:$U$89, SMALL(IF($P$3:$P$89="○", ROW($P$3:$P$89)-ROW($P$3)+1), ROW(A22)), COLUMNS($Q$3:Q24)), "")</f>
        <v>0</v>
      </c>
      <c r="R126" s="1189">
        <f t="array" ref="R126">IFERROR(INDEX($Q$3:$U$89, SMALL(IF($P$3:$P$89="○", ROW($P$3:$P$89)-ROW($P$3)+1), ROW(B22)), COLUMNS($Q$3:R24)), "")</f>
        <v>0</v>
      </c>
      <c r="S126" s="1189">
        <f t="array" ref="S126">IFERROR(INDEX($Q$3:$U$89, SMALL(IF($P$3:$P$89="○", ROW($P$3:$P$89)-ROW($P$3)+1), ROW(C22)), COLUMNS($Q$3:S24)), "")</f>
        <v>0</v>
      </c>
      <c r="T126" s="1189">
        <f t="array" ref="T126">IFERROR(INDEX($Q$3:$U$89, SMALL(IF($P$3:$P$89="○", ROW($P$3:$P$89)-ROW($P$3)+1), ROW(D22)), COLUMNS($Q$3:T24)), "")</f>
        <v>0</v>
      </c>
      <c r="U126" s="1189">
        <f t="array" ref="U126">IFERROR(INDEX($Q$3:$U$89, SMALL(IF($P$3:$P$89="○", ROW($P$3:$P$89)-ROW($P$3)+1), ROW(E22)), COLUMNS($Q$3:U24)), "")</f>
        <v>0</v>
      </c>
    </row>
    <row r="127" spans="17:21">
      <c r="Q127" s="1189">
        <f t="array" ref="Q127">IFERROR(INDEX($Q$3:$U$89, SMALL(IF($P$3:$P$89="○", ROW($P$3:$P$89)-ROW($P$3)+1), ROW(A23)), COLUMNS($Q$3:Q25)), "")</f>
        <v>0</v>
      </c>
      <c r="R127" s="1189">
        <f t="array" ref="R127">IFERROR(INDEX($Q$3:$U$89, SMALL(IF($P$3:$P$89="○", ROW($P$3:$P$89)-ROW($P$3)+1), ROW(B23)), COLUMNS($Q$3:R25)), "")</f>
        <v>0</v>
      </c>
      <c r="S127" s="1189">
        <f t="array" ref="S127">IFERROR(INDEX($Q$3:$U$89, SMALL(IF($P$3:$P$89="○", ROW($P$3:$P$89)-ROW($P$3)+1), ROW(C23)), COLUMNS($Q$3:S25)), "")</f>
        <v>0</v>
      </c>
      <c r="T127" s="1189">
        <f t="array" ref="T127">IFERROR(INDEX($Q$3:$U$89, SMALL(IF($P$3:$P$89="○", ROW($P$3:$P$89)-ROW($P$3)+1), ROW(D23)), COLUMNS($Q$3:T25)), "")</f>
        <v>0</v>
      </c>
      <c r="U127" s="1189">
        <f t="array" ref="U127">IFERROR(INDEX($Q$3:$U$89, SMALL(IF($P$3:$P$89="○", ROW($P$3:$P$89)-ROW($P$3)+1), ROW(E23)), COLUMNS($Q$3:U25)), "")</f>
        <v>0</v>
      </c>
    </row>
    <row r="128" spans="17:21">
      <c r="Q128" s="1189">
        <f t="array" ref="Q128">IFERROR(INDEX($Q$3:$U$89, SMALL(IF($P$3:$P$89="○", ROW($P$3:$P$89)-ROW($P$3)+1), ROW(A24)), COLUMNS($Q$3:Q26)), "")</f>
        <v>0</v>
      </c>
      <c r="R128" s="1189">
        <f t="array" ref="R128">IFERROR(INDEX($Q$3:$U$89, SMALL(IF($P$3:$P$89="○", ROW($P$3:$P$89)-ROW($P$3)+1), ROW(B24)), COLUMNS($Q$3:R26)), "")</f>
        <v>0</v>
      </c>
      <c r="S128" s="1189">
        <f t="array" ref="S128">IFERROR(INDEX($Q$3:$U$89, SMALL(IF($P$3:$P$89="○", ROW($P$3:$P$89)-ROW($P$3)+1), ROW(C24)), COLUMNS($Q$3:S26)), "")</f>
        <v>0</v>
      </c>
      <c r="T128" s="1189">
        <f t="array" ref="T128">IFERROR(INDEX($Q$3:$U$89, SMALL(IF($P$3:$P$89="○", ROW($P$3:$P$89)-ROW($P$3)+1), ROW(D24)), COLUMNS($Q$3:T26)), "")</f>
        <v>0</v>
      </c>
      <c r="U128" s="1189">
        <f t="array" ref="U128">IFERROR(INDEX($Q$3:$U$89, SMALL(IF($P$3:$P$89="○", ROW($P$3:$P$89)-ROW($P$3)+1), ROW(E24)), COLUMNS($Q$3:U26)), "")</f>
        <v>0</v>
      </c>
    </row>
    <row r="129" spans="17:21">
      <c r="Q129" s="1189">
        <f t="array" ref="Q129">IFERROR(INDEX($Q$3:$U$89, SMALL(IF($P$3:$P$89="○", ROW($P$3:$P$89)-ROW($P$3)+1), ROW(A25)), COLUMNS($Q$3:Q27)), "")</f>
        <v>0</v>
      </c>
      <c r="R129" s="1189">
        <f t="array" ref="R129">IFERROR(INDEX($Q$3:$U$89, SMALL(IF($P$3:$P$89="○", ROW($P$3:$P$89)-ROW($P$3)+1), ROW(B25)), COLUMNS($Q$3:R27)), "")</f>
        <v>0</v>
      </c>
      <c r="S129" s="1189">
        <f t="array" ref="S129">IFERROR(INDEX($Q$3:$U$89, SMALL(IF($P$3:$P$89="○", ROW($P$3:$P$89)-ROW($P$3)+1), ROW(C25)), COLUMNS($Q$3:S27)), "")</f>
        <v>0</v>
      </c>
      <c r="T129" s="1189">
        <f t="array" ref="T129">IFERROR(INDEX($Q$3:$U$89, SMALL(IF($P$3:$P$89="○", ROW($P$3:$P$89)-ROW($P$3)+1), ROW(D25)), COLUMNS($Q$3:T27)), "")</f>
        <v>0</v>
      </c>
      <c r="U129" s="1189">
        <f t="array" ref="U129">IFERROR(INDEX($Q$3:$U$89, SMALL(IF($P$3:$P$89="○", ROW($P$3:$P$89)-ROW($P$3)+1), ROW(E25)), COLUMNS($Q$3:U27)), "")</f>
        <v>0</v>
      </c>
    </row>
    <row r="130" spans="17:21">
      <c r="Q130" s="1189">
        <f t="array" ref="Q130">IFERROR(INDEX($Q$3:$U$89, SMALL(IF($P$3:$P$89="○", ROW($P$3:$P$89)-ROW($P$3)+1), ROW(A26)), COLUMNS($Q$3:Q28)), "")</f>
        <v>0</v>
      </c>
      <c r="R130" s="1189">
        <f t="array" ref="R130">IFERROR(INDEX($Q$3:$U$89, SMALL(IF($P$3:$P$89="○", ROW($P$3:$P$89)-ROW($P$3)+1), ROW(B26)), COLUMNS($Q$3:R28)), "")</f>
        <v>0</v>
      </c>
      <c r="S130" s="1189">
        <f t="array" ref="S130">IFERROR(INDEX($Q$3:$U$89, SMALL(IF($P$3:$P$89="○", ROW($P$3:$P$89)-ROW($P$3)+1), ROW(C26)), COLUMNS($Q$3:S28)), "")</f>
        <v>0</v>
      </c>
      <c r="T130" s="1189">
        <f t="array" ref="T130">IFERROR(INDEX($Q$3:$U$89, SMALL(IF($P$3:$P$89="○", ROW($P$3:$P$89)-ROW($P$3)+1), ROW(D26)), COLUMNS($Q$3:T28)), "")</f>
        <v>0</v>
      </c>
      <c r="U130" s="1189">
        <f t="array" ref="U130">IFERROR(INDEX($Q$3:$U$89, SMALL(IF($P$3:$P$89="○", ROW($P$3:$P$89)-ROW($P$3)+1), ROW(E26)), COLUMNS($Q$3:U28)), "")</f>
        <v>0</v>
      </c>
    </row>
    <row r="131" spans="17:21">
      <c r="Q131" s="1189">
        <f t="array" ref="Q131">IFERROR(INDEX($Q$3:$U$89, SMALL(IF($P$3:$P$89="○", ROW($P$3:$P$89)-ROW($P$3)+1), ROW(A27)), COLUMNS($Q$3:Q29)), "")</f>
        <v>0</v>
      </c>
      <c r="R131" s="1189">
        <f t="array" ref="R131">IFERROR(INDEX($Q$3:$U$89, SMALL(IF($P$3:$P$89="○", ROW($P$3:$P$89)-ROW($P$3)+1), ROW(B27)), COLUMNS($Q$3:R29)), "")</f>
        <v>0</v>
      </c>
      <c r="S131" s="1189">
        <f t="array" ref="S131">IFERROR(INDEX($Q$3:$U$89, SMALL(IF($P$3:$P$89="○", ROW($P$3:$P$89)-ROW($P$3)+1), ROW(C27)), COLUMNS($Q$3:S29)), "")</f>
        <v>0</v>
      </c>
      <c r="T131" s="1189">
        <f t="array" ref="T131">IFERROR(INDEX($Q$3:$U$89, SMALL(IF($P$3:$P$89="○", ROW($P$3:$P$89)-ROW($P$3)+1), ROW(D27)), COLUMNS($Q$3:T29)), "")</f>
        <v>0</v>
      </c>
      <c r="U131" s="1189">
        <f t="array" ref="U131">IFERROR(INDEX($Q$3:$U$89, SMALL(IF($P$3:$P$89="○", ROW($P$3:$P$89)-ROW($P$3)+1), ROW(E27)), COLUMNS($Q$3:U29)), "")</f>
        <v>0</v>
      </c>
    </row>
    <row r="132" spans="17:21">
      <c r="Q132" s="1189">
        <f t="array" ref="Q132">IFERROR(INDEX($Q$3:$U$89, SMALL(IF($P$3:$P$89="○", ROW($P$3:$P$89)-ROW($P$3)+1), ROW(A28)), COLUMNS($Q$3:Q30)), "")</f>
        <v>0</v>
      </c>
      <c r="R132" s="1189">
        <f t="array" ref="R132">IFERROR(INDEX($Q$3:$U$89, SMALL(IF($P$3:$P$89="○", ROW($P$3:$P$89)-ROW($P$3)+1), ROW(B28)), COLUMNS($Q$3:R30)), "")</f>
        <v>0</v>
      </c>
      <c r="S132" s="1189">
        <f t="array" ref="S132">IFERROR(INDEX($Q$3:$U$89, SMALL(IF($P$3:$P$89="○", ROW($P$3:$P$89)-ROW($P$3)+1), ROW(C28)), COLUMNS($Q$3:S30)), "")</f>
        <v>0</v>
      </c>
      <c r="T132" s="1189">
        <f t="array" ref="T132">IFERROR(INDEX($Q$3:$U$89, SMALL(IF($P$3:$P$89="○", ROW($P$3:$P$89)-ROW($P$3)+1), ROW(D28)), COLUMNS($Q$3:T30)), "")</f>
        <v>0</v>
      </c>
      <c r="U132" s="1189">
        <f t="array" ref="U132">IFERROR(INDEX($Q$3:$U$89, SMALL(IF($P$3:$P$89="○", ROW($P$3:$P$89)-ROW($P$3)+1), ROW(E28)), COLUMNS($Q$3:U30)), "")</f>
        <v>0</v>
      </c>
    </row>
    <row r="133" spans="17:21">
      <c r="Q133" s="1189">
        <f t="array" ref="Q133">IFERROR(INDEX($Q$3:$U$89, SMALL(IF($P$3:$P$89="○", ROW($P$3:$P$89)-ROW($P$3)+1), ROW(A29)), COLUMNS($Q$3:Q31)), "")</f>
        <v>0</v>
      </c>
      <c r="R133" s="1189">
        <f t="array" ref="R133">IFERROR(INDEX($Q$3:$U$89, SMALL(IF($P$3:$P$89="○", ROW($P$3:$P$89)-ROW($P$3)+1), ROW(B29)), COLUMNS($Q$3:R31)), "")</f>
        <v>0</v>
      </c>
      <c r="S133" s="1189">
        <f t="array" ref="S133">IFERROR(INDEX($Q$3:$U$89, SMALL(IF($P$3:$P$89="○", ROW($P$3:$P$89)-ROW($P$3)+1), ROW(C29)), COLUMNS($Q$3:S31)), "")</f>
        <v>0</v>
      </c>
      <c r="T133" s="1189">
        <f t="array" ref="T133">IFERROR(INDEX($Q$3:$U$89, SMALL(IF($P$3:$P$89="○", ROW($P$3:$P$89)-ROW($P$3)+1), ROW(D29)), COLUMNS($Q$3:T31)), "")</f>
        <v>0</v>
      </c>
      <c r="U133" s="1189">
        <f t="array" ref="U133">IFERROR(INDEX($Q$3:$U$89, SMALL(IF($P$3:$P$89="○", ROW($P$3:$P$89)-ROW($P$3)+1), ROW(E29)), COLUMNS($Q$3:U31)), "")</f>
        <v>0</v>
      </c>
    </row>
    <row r="134" spans="17:21">
      <c r="Q134" s="1189">
        <f t="array" ref="Q134">IFERROR(INDEX($Q$3:$U$89, SMALL(IF($P$3:$P$89="○", ROW($P$3:$P$89)-ROW($P$3)+1), ROW(A30)), COLUMNS($Q$3:Q32)), "")</f>
        <v>0</v>
      </c>
      <c r="R134" s="1189">
        <f t="array" ref="R134">IFERROR(INDEX($Q$3:$U$89, SMALL(IF($P$3:$P$89="○", ROW($P$3:$P$89)-ROW($P$3)+1), ROW(B30)), COLUMNS($Q$3:R32)), "")</f>
        <v>0</v>
      </c>
      <c r="S134" s="1189">
        <f t="array" ref="S134">IFERROR(INDEX($Q$3:$U$89, SMALL(IF($P$3:$P$89="○", ROW($P$3:$P$89)-ROW($P$3)+1), ROW(C30)), COLUMNS($Q$3:S32)), "")</f>
        <v>0</v>
      </c>
      <c r="T134" s="1189">
        <f t="array" ref="T134">IFERROR(INDEX($Q$3:$U$89, SMALL(IF($P$3:$P$89="○", ROW($P$3:$P$89)-ROW($P$3)+1), ROW(D30)), COLUMNS($Q$3:T32)), "")</f>
        <v>0</v>
      </c>
      <c r="U134" s="1189">
        <f t="array" ref="U134">IFERROR(INDEX($Q$3:$U$89, SMALL(IF($P$3:$P$89="○", ROW($P$3:$P$89)-ROW($P$3)+1), ROW(E30)), COLUMNS($Q$3:U32)), "")</f>
        <v>0</v>
      </c>
    </row>
    <row r="135" spans="17:21">
      <c r="Q135" s="1189">
        <f t="array" ref="Q135">IFERROR(INDEX($Q$3:$U$89, SMALL(IF($P$3:$P$89="○", ROW($P$3:$P$89)-ROW($P$3)+1), ROW(A31)), COLUMNS($Q$3:Q33)), "")</f>
        <v>0</v>
      </c>
      <c r="R135" s="1189">
        <f t="array" ref="R135">IFERROR(INDEX($Q$3:$U$89, SMALL(IF($P$3:$P$89="○", ROW($P$3:$P$89)-ROW($P$3)+1), ROW(B31)), COLUMNS($Q$3:R33)), "")</f>
        <v>0</v>
      </c>
      <c r="S135" s="1189">
        <f t="array" ref="S135">IFERROR(INDEX($Q$3:$U$89, SMALL(IF($P$3:$P$89="○", ROW($P$3:$P$89)-ROW($P$3)+1), ROW(C31)), COLUMNS($Q$3:S33)), "")</f>
        <v>0</v>
      </c>
      <c r="T135" s="1189">
        <f t="array" ref="T135">IFERROR(INDEX($Q$3:$U$89, SMALL(IF($P$3:$P$89="○", ROW($P$3:$P$89)-ROW($P$3)+1), ROW(D31)), COLUMNS($Q$3:T33)), "")</f>
        <v>0</v>
      </c>
      <c r="U135" s="1189">
        <f t="array" ref="U135">IFERROR(INDEX($Q$3:$U$89, SMALL(IF($P$3:$P$89="○", ROW($P$3:$P$89)-ROW($P$3)+1), ROW(E31)), COLUMNS($Q$3:U33)), "")</f>
        <v>0</v>
      </c>
    </row>
    <row r="136" spans="17:21">
      <c r="Q136" s="1189" t="str">
        <f t="array" ref="Q136">IFERROR(INDEX($Q$3:$U$89, SMALL(IF($P$3:$P$89="○", ROW($P$3:$P$89)-ROW($P$3)+1), ROW(A32)), COLUMNS($Q$3:Q34)), "")</f>
        <v/>
      </c>
      <c r="R136" s="1189" t="str">
        <f t="array" ref="R136">IFERROR(INDEX($Q$3:$U$89, SMALL(IF($P$3:$P$89="○", ROW($P$3:$P$89)-ROW($P$3)+1), ROW(B32)), COLUMNS($Q$3:R34)), "")</f>
        <v/>
      </c>
      <c r="S136" s="1189" t="str">
        <f t="array" ref="S136">IFERROR(INDEX($Q$3:$U$89, SMALL(IF($P$3:$P$89="○", ROW($P$3:$P$89)-ROW($P$3)+1), ROW(C32)), COLUMNS($Q$3:S34)), "")</f>
        <v/>
      </c>
      <c r="T136" s="1189" t="str">
        <f t="array" ref="T136">IFERROR(INDEX($Q$3:$U$89, SMALL(IF($P$3:$P$89="○", ROW($P$3:$P$89)-ROW($P$3)+1), ROW(D32)), COLUMNS($Q$3:T34)), "")</f>
        <v/>
      </c>
      <c r="U136" s="1189" t="str">
        <f t="array" ref="U136">IFERROR(INDEX($Q$3:$U$89, SMALL(IF($P$3:$P$89="○", ROW($P$3:$P$89)-ROW($P$3)+1), ROW(E32)), COLUMNS($Q$3:U34)), "")</f>
        <v/>
      </c>
    </row>
    <row r="137" spans="17:21">
      <c r="Q137" s="1189" t="str">
        <f t="array" ref="Q137">IFERROR(INDEX($Q$3:$U$89, SMALL(IF($P$3:$P$89="○", ROW($P$3:$P$89)-ROW($P$3)+1), ROW(A33)), COLUMNS($Q$3:Q35)), "")</f>
        <v/>
      </c>
      <c r="R137" s="1189" t="str">
        <f t="array" ref="R137">IFERROR(INDEX($Q$3:$U$89, SMALL(IF($P$3:$P$89="○", ROW($P$3:$P$89)-ROW($P$3)+1), ROW(B33)), COLUMNS($Q$3:R35)), "")</f>
        <v/>
      </c>
      <c r="S137" s="1189" t="str">
        <f t="array" ref="S137">IFERROR(INDEX($Q$3:$U$89, SMALL(IF($P$3:$P$89="○", ROW($P$3:$P$89)-ROW($P$3)+1), ROW(C33)), COLUMNS($Q$3:S35)), "")</f>
        <v/>
      </c>
      <c r="T137" s="1189" t="str">
        <f t="array" ref="T137">IFERROR(INDEX($Q$3:$U$89, SMALL(IF($P$3:$P$89="○", ROW($P$3:$P$89)-ROW($P$3)+1), ROW(D33)), COLUMNS($Q$3:T35)), "")</f>
        <v/>
      </c>
      <c r="U137" s="1189" t="str">
        <f t="array" ref="U137">IFERROR(INDEX($Q$3:$U$89, SMALL(IF($P$3:$P$89="○", ROW($P$3:$P$89)-ROW($P$3)+1), ROW(E33)), COLUMNS($Q$3:U35)), "")</f>
        <v/>
      </c>
    </row>
    <row r="138" spans="17:21">
      <c r="Q138" s="1189" t="str">
        <f t="array" ref="Q138">IFERROR(INDEX($Q$3:$U$89, SMALL(IF($P$3:$P$89="○", ROW($P$3:$P$89)-ROW($P$3)+1), ROW(A34)), COLUMNS($Q$3:Q36)), "")</f>
        <v/>
      </c>
      <c r="R138" s="1189" t="str">
        <f t="array" ref="R138">IFERROR(INDEX($Q$3:$U$89, SMALL(IF($P$3:$P$89="○", ROW($P$3:$P$89)-ROW($P$3)+1), ROW(B34)), COLUMNS($Q$3:R36)), "")</f>
        <v/>
      </c>
      <c r="S138" s="1189" t="str">
        <f t="array" ref="S138">IFERROR(INDEX($Q$3:$U$89, SMALL(IF($P$3:$P$89="○", ROW($P$3:$P$89)-ROW($P$3)+1), ROW(C34)), COLUMNS($Q$3:S36)), "")</f>
        <v/>
      </c>
      <c r="T138" s="1189" t="str">
        <f t="array" ref="T138">IFERROR(INDEX($Q$3:$U$89, SMALL(IF($P$3:$P$89="○", ROW($P$3:$P$89)-ROW($P$3)+1), ROW(D34)), COLUMNS($Q$3:T36)), "")</f>
        <v/>
      </c>
      <c r="U138" s="1189" t="str">
        <f t="array" ref="U138">IFERROR(INDEX($Q$3:$U$89, SMALL(IF($P$3:$P$89="○", ROW($P$3:$P$89)-ROW($P$3)+1), ROW(E34)), COLUMNS($Q$3:U36)), "")</f>
        <v/>
      </c>
    </row>
    <row r="139" spans="17:21">
      <c r="Q139" s="1189" t="str">
        <f t="array" ref="Q139">IFERROR(INDEX($Q$3:$U$89, SMALL(IF($P$3:$P$89="○", ROW($P$3:$P$89)-ROW($P$3)+1), ROW(A35)), COLUMNS($Q$3:Q37)), "")</f>
        <v/>
      </c>
      <c r="R139" s="1189" t="str">
        <f t="array" ref="R139">IFERROR(INDEX($Q$3:$U$89, SMALL(IF($P$3:$P$89="○", ROW($P$3:$P$89)-ROW($P$3)+1), ROW(B35)), COLUMNS($Q$3:R37)), "")</f>
        <v/>
      </c>
      <c r="S139" s="1189" t="str">
        <f t="array" ref="S139">IFERROR(INDEX($Q$3:$U$89, SMALL(IF($P$3:$P$89="○", ROW($P$3:$P$89)-ROW($P$3)+1), ROW(C35)), COLUMNS($Q$3:S37)), "")</f>
        <v/>
      </c>
      <c r="T139" s="1189" t="str">
        <f t="array" ref="T139">IFERROR(INDEX($Q$3:$U$89, SMALL(IF($P$3:$P$89="○", ROW($P$3:$P$89)-ROW($P$3)+1), ROW(D35)), COLUMNS($Q$3:T37)), "")</f>
        <v/>
      </c>
      <c r="U139" s="1189" t="str">
        <f t="array" ref="U139">IFERROR(INDEX($Q$3:$U$89, SMALL(IF($P$3:$P$89="○", ROW($P$3:$P$89)-ROW($P$3)+1), ROW(E35)), COLUMNS($Q$3:U37)), "")</f>
        <v/>
      </c>
    </row>
    <row r="140" spans="17:21">
      <c r="Q140" s="1189" t="str">
        <f t="array" ref="Q140">IFERROR(INDEX($Q$3:$U$89, SMALL(IF($P$3:$P$89="○", ROW($P$3:$P$89)-ROW($P$3)+1), ROW(A36)), COLUMNS($Q$3:Q38)), "")</f>
        <v/>
      </c>
      <c r="R140" s="1189" t="str">
        <f t="array" ref="R140">IFERROR(INDEX($Q$3:$U$89, SMALL(IF($P$3:$P$89="○", ROW($P$3:$P$89)-ROW($P$3)+1), ROW(B36)), COLUMNS($Q$3:R38)), "")</f>
        <v/>
      </c>
      <c r="S140" s="1189" t="str">
        <f t="array" ref="S140">IFERROR(INDEX($Q$3:$U$89, SMALL(IF($P$3:$P$89="○", ROW($P$3:$P$89)-ROW($P$3)+1), ROW(C36)), COLUMNS($Q$3:S38)), "")</f>
        <v/>
      </c>
      <c r="T140" s="1189" t="str">
        <f t="array" ref="T140">IFERROR(INDEX($Q$3:$U$89, SMALL(IF($P$3:$P$89="○", ROW($P$3:$P$89)-ROW($P$3)+1), ROW(D36)), COLUMNS($Q$3:T38)), "")</f>
        <v/>
      </c>
      <c r="U140" s="1189" t="str">
        <f t="array" ref="U140">IFERROR(INDEX($Q$3:$U$89, SMALL(IF($P$3:$P$89="○", ROW($P$3:$P$89)-ROW($P$3)+1), ROW(E36)), COLUMNS($Q$3:U38)), "")</f>
        <v/>
      </c>
    </row>
    <row r="141" spans="17:21">
      <c r="Q141" s="1189" t="str">
        <f t="array" ref="Q141">IFERROR(INDEX($Q$3:$U$89, SMALL(IF($P$3:$P$89="○", ROW($P$3:$P$89)-ROW($P$3)+1), ROW(A37)), COLUMNS($Q$3:Q39)), "")</f>
        <v/>
      </c>
      <c r="R141" s="1189" t="str">
        <f t="array" ref="R141">IFERROR(INDEX($Q$3:$U$89, SMALL(IF($P$3:$P$89="○", ROW($P$3:$P$89)-ROW($P$3)+1), ROW(B37)), COLUMNS($Q$3:R39)), "")</f>
        <v/>
      </c>
      <c r="S141" s="1189" t="str">
        <f t="array" ref="S141">IFERROR(INDEX($Q$3:$U$89, SMALL(IF($P$3:$P$89="○", ROW($P$3:$P$89)-ROW($P$3)+1), ROW(C37)), COLUMNS($Q$3:S39)), "")</f>
        <v/>
      </c>
      <c r="T141" s="1189" t="str">
        <f t="array" ref="T141">IFERROR(INDEX($Q$3:$U$89, SMALL(IF($P$3:$P$89="○", ROW($P$3:$P$89)-ROW($P$3)+1), ROW(D37)), COLUMNS($Q$3:T39)), "")</f>
        <v/>
      </c>
      <c r="U141" s="1189" t="str">
        <f t="array" ref="U141">IFERROR(INDEX($Q$3:$U$89, SMALL(IF($P$3:$P$89="○", ROW($P$3:$P$89)-ROW($P$3)+1), ROW(E37)), COLUMNS($Q$3:U39)), "")</f>
        <v/>
      </c>
    </row>
    <row r="142" spans="17:21">
      <c r="Q142" s="1189" t="str">
        <f t="array" ref="Q142">IFERROR(INDEX($Q$3:$U$89, SMALL(IF($P$3:$P$89="○", ROW($P$3:$P$89)-ROW($P$3)+1), ROW(A38)), COLUMNS($Q$3:Q40)), "")</f>
        <v/>
      </c>
      <c r="R142" s="1189" t="str">
        <f t="array" ref="R142">IFERROR(INDEX($Q$3:$U$89, SMALL(IF($P$3:$P$89="○", ROW($P$3:$P$89)-ROW($P$3)+1), ROW(B38)), COLUMNS($Q$3:R40)), "")</f>
        <v/>
      </c>
      <c r="S142" s="1189" t="str">
        <f t="array" ref="S142">IFERROR(INDEX($Q$3:$U$89, SMALL(IF($P$3:$P$89="○", ROW($P$3:$P$89)-ROW($P$3)+1), ROW(C38)), COLUMNS($Q$3:S40)), "")</f>
        <v/>
      </c>
      <c r="T142" s="1189" t="str">
        <f t="array" ref="T142">IFERROR(INDEX($Q$3:$U$89, SMALL(IF($P$3:$P$89="○", ROW($P$3:$P$89)-ROW($P$3)+1), ROW(D38)), COLUMNS($Q$3:T40)), "")</f>
        <v/>
      </c>
      <c r="U142" s="1189" t="str">
        <f t="array" ref="U142">IFERROR(INDEX($Q$3:$U$89, SMALL(IF($P$3:$P$89="○", ROW($P$3:$P$89)-ROW($P$3)+1), ROW(E38)), COLUMNS($Q$3:U40)), "")</f>
        <v/>
      </c>
    </row>
    <row r="143" spans="17:21">
      <c r="Q143" s="1189" t="str">
        <f t="array" ref="Q143">IFERROR(INDEX($Q$3:$U$89, SMALL(IF($P$3:$P$89="○", ROW($P$3:$P$89)-ROW($P$3)+1), ROW(A39)), COLUMNS($Q$3:Q41)), "")</f>
        <v/>
      </c>
      <c r="R143" s="1189" t="str">
        <f t="array" ref="R143">IFERROR(INDEX($Q$3:$U$89, SMALL(IF($P$3:$P$89="○", ROW($P$3:$P$89)-ROW($P$3)+1), ROW(B39)), COLUMNS($Q$3:R41)), "")</f>
        <v/>
      </c>
      <c r="S143" s="1189" t="str">
        <f t="array" ref="S143">IFERROR(INDEX($Q$3:$U$89, SMALL(IF($P$3:$P$89="○", ROW($P$3:$P$89)-ROW($P$3)+1), ROW(C39)), COLUMNS($Q$3:S41)), "")</f>
        <v/>
      </c>
      <c r="T143" s="1189" t="str">
        <f t="array" ref="T143">IFERROR(INDEX($Q$3:$U$89, SMALL(IF($P$3:$P$89="○", ROW($P$3:$P$89)-ROW($P$3)+1), ROW(D39)), COLUMNS($Q$3:T41)), "")</f>
        <v/>
      </c>
      <c r="U143" s="1189" t="str">
        <f t="array" ref="U143">IFERROR(INDEX($Q$3:$U$89, SMALL(IF($P$3:$P$89="○", ROW($P$3:$P$89)-ROW($P$3)+1), ROW(E39)), COLUMNS($Q$3:U41)), "")</f>
        <v/>
      </c>
    </row>
    <row r="144" spans="17:21">
      <c r="Q144" s="1189" t="str">
        <f t="array" ref="Q144">IFERROR(INDEX($Q$3:$U$89, SMALL(IF($P$3:$P$89="○", ROW($P$3:$P$89)-ROW($P$3)+1), ROW(A40)), COLUMNS($Q$3:Q42)), "")</f>
        <v/>
      </c>
      <c r="R144" s="1189" t="str">
        <f t="array" ref="R144">IFERROR(INDEX($Q$3:$U$89, SMALL(IF($P$3:$P$89="○", ROW($P$3:$P$89)-ROW($P$3)+1), ROW(B40)), COLUMNS($Q$3:R42)), "")</f>
        <v/>
      </c>
      <c r="S144" s="1189" t="str">
        <f t="array" ref="S144">IFERROR(INDEX($Q$3:$U$89, SMALL(IF($P$3:$P$89="○", ROW($P$3:$P$89)-ROW($P$3)+1), ROW(C40)), COLUMNS($Q$3:S42)), "")</f>
        <v/>
      </c>
      <c r="T144" s="1189" t="str">
        <f t="array" ref="T144">IFERROR(INDEX($Q$3:$U$89, SMALL(IF($P$3:$P$89="○", ROW($P$3:$P$89)-ROW($P$3)+1), ROW(D40)), COLUMNS($Q$3:T42)), "")</f>
        <v/>
      </c>
      <c r="U144" s="1189" t="str">
        <f t="array" ref="U144">IFERROR(INDEX($Q$3:$U$89, SMALL(IF($P$3:$P$89="○", ROW($P$3:$P$89)-ROW($P$3)+1), ROW(E40)), COLUMNS($Q$3:U42)), "")</f>
        <v/>
      </c>
    </row>
    <row r="145" spans="17:21">
      <c r="Q145" s="1189" t="str">
        <f t="array" ref="Q145">IFERROR(INDEX($Q$3:$U$89, SMALL(IF($P$3:$P$89="○", ROW($P$3:$P$89)-ROW($P$3)+1), ROW(A41)), COLUMNS($Q$3:Q43)), "")</f>
        <v/>
      </c>
      <c r="R145" s="1189" t="str">
        <f t="array" ref="R145">IFERROR(INDEX($Q$3:$U$89, SMALL(IF($P$3:$P$89="○", ROW($P$3:$P$89)-ROW($P$3)+1), ROW(B41)), COLUMNS($Q$3:R43)), "")</f>
        <v/>
      </c>
      <c r="S145" s="1189" t="str">
        <f t="array" ref="S145">IFERROR(INDEX($Q$3:$U$89, SMALL(IF($P$3:$P$89="○", ROW($P$3:$P$89)-ROW($P$3)+1), ROW(C41)), COLUMNS($Q$3:S43)), "")</f>
        <v/>
      </c>
      <c r="T145" s="1189" t="str">
        <f t="array" ref="T145">IFERROR(INDEX($Q$3:$U$89, SMALL(IF($P$3:$P$89="○", ROW($P$3:$P$89)-ROW($P$3)+1), ROW(D41)), COLUMNS($Q$3:T43)), "")</f>
        <v/>
      </c>
      <c r="U145" s="1189" t="str">
        <f t="array" ref="U145">IFERROR(INDEX($Q$3:$U$89, SMALL(IF($P$3:$P$89="○", ROW($P$3:$P$89)-ROW($P$3)+1), ROW(E41)), COLUMNS($Q$3:U43)), "")</f>
        <v/>
      </c>
    </row>
    <row r="146" spans="17:21">
      <c r="Q146" s="1189" t="str">
        <f t="array" ref="Q146">IFERROR(INDEX($Q$3:$U$89, SMALL(IF($P$3:$P$89="○", ROW($P$3:$P$89)-ROW($P$3)+1), ROW(A42)), COLUMNS($Q$3:Q44)), "")</f>
        <v/>
      </c>
      <c r="R146" s="1189" t="str">
        <f t="array" ref="R146">IFERROR(INDEX($Q$3:$U$89, SMALL(IF($P$3:$P$89="○", ROW($P$3:$P$89)-ROW($P$3)+1), ROW(B42)), COLUMNS($Q$3:R44)), "")</f>
        <v/>
      </c>
      <c r="S146" s="1189" t="str">
        <f t="array" ref="S146">IFERROR(INDEX($Q$3:$U$89, SMALL(IF($P$3:$P$89="○", ROW($P$3:$P$89)-ROW($P$3)+1), ROW(C42)), COLUMNS($Q$3:S44)), "")</f>
        <v/>
      </c>
      <c r="T146" s="1189" t="str">
        <f t="array" ref="T146">IFERROR(INDEX($Q$3:$U$89, SMALL(IF($P$3:$P$89="○", ROW($P$3:$P$89)-ROW($P$3)+1), ROW(D42)), COLUMNS($Q$3:T44)), "")</f>
        <v/>
      </c>
      <c r="U146" s="1189" t="str">
        <f t="array" ref="U146">IFERROR(INDEX($Q$3:$U$89, SMALL(IF($P$3:$P$89="○", ROW($P$3:$P$89)-ROW($P$3)+1), ROW(E42)), COLUMNS($Q$3:U44)), "")</f>
        <v/>
      </c>
    </row>
    <row r="147" spans="17:21">
      <c r="Q147" s="1189" t="str">
        <f t="array" ref="Q147">IFERROR(INDEX($Q$3:$U$89, SMALL(IF($P$3:$P$89="○", ROW($P$3:$P$89)-ROW($P$3)+1), ROW(A43)), COLUMNS($Q$3:Q45)), "")</f>
        <v/>
      </c>
      <c r="R147" s="1189" t="str">
        <f t="array" ref="R147">IFERROR(INDEX($Q$3:$U$89, SMALL(IF($P$3:$P$89="○", ROW($P$3:$P$89)-ROW($P$3)+1), ROW(B43)), COLUMNS($Q$3:R45)), "")</f>
        <v/>
      </c>
      <c r="S147" s="1189" t="str">
        <f t="array" ref="S147">IFERROR(INDEX($Q$3:$U$89, SMALL(IF($P$3:$P$89="○", ROW($P$3:$P$89)-ROW($P$3)+1), ROW(C43)), COLUMNS($Q$3:S45)), "")</f>
        <v/>
      </c>
      <c r="T147" s="1189" t="str">
        <f t="array" ref="T147">IFERROR(INDEX($Q$3:$U$89, SMALL(IF($P$3:$P$89="○", ROW($P$3:$P$89)-ROW($P$3)+1), ROW(D43)), COLUMNS($Q$3:T45)), "")</f>
        <v/>
      </c>
      <c r="U147" s="1189" t="str">
        <f t="array" ref="U147">IFERROR(INDEX($Q$3:$U$89, SMALL(IF($P$3:$P$89="○", ROW($P$3:$P$89)-ROW($P$3)+1), ROW(E43)), COLUMNS($Q$3:U45)), "")</f>
        <v/>
      </c>
    </row>
    <row r="148" spans="17:21">
      <c r="Q148" s="1189" t="str">
        <f t="array" ref="Q148">IFERROR(INDEX($Q$3:$U$89, SMALL(IF($P$3:$P$89="○", ROW($P$3:$P$89)-ROW($P$3)+1), ROW(A44)), COLUMNS($Q$3:Q46)), "")</f>
        <v/>
      </c>
      <c r="R148" s="1189" t="str">
        <f t="array" ref="R148">IFERROR(INDEX($Q$3:$U$89, SMALL(IF($P$3:$P$89="○", ROW($P$3:$P$89)-ROW($P$3)+1), ROW(B44)), COLUMNS($Q$3:R46)), "")</f>
        <v/>
      </c>
      <c r="S148" s="1189" t="str">
        <f t="array" ref="S148">IFERROR(INDEX($Q$3:$U$89, SMALL(IF($P$3:$P$89="○", ROW($P$3:$P$89)-ROW($P$3)+1), ROW(C44)), COLUMNS($Q$3:S46)), "")</f>
        <v/>
      </c>
      <c r="T148" s="1189" t="str">
        <f t="array" ref="T148">IFERROR(INDEX($Q$3:$U$89, SMALL(IF($P$3:$P$89="○", ROW($P$3:$P$89)-ROW($P$3)+1), ROW(D44)), COLUMNS($Q$3:T46)), "")</f>
        <v/>
      </c>
      <c r="U148" s="1189" t="str">
        <f t="array" ref="U148">IFERROR(INDEX($Q$3:$U$89, SMALL(IF($P$3:$P$89="○", ROW($P$3:$P$89)-ROW($P$3)+1), ROW(E44)), COLUMNS($Q$3:U46)), "")</f>
        <v/>
      </c>
    </row>
    <row r="149" spans="17:21">
      <c r="Q149" s="1189" t="str">
        <f t="array" ref="Q149">IFERROR(INDEX($Q$3:$U$89, SMALL(IF($P$3:$P$89="○", ROW($P$3:$P$89)-ROW($P$3)+1), ROW(A45)), COLUMNS($Q$3:Q47)), "")</f>
        <v/>
      </c>
      <c r="R149" s="1189" t="str">
        <f t="array" ref="R149">IFERROR(INDEX($Q$3:$U$89, SMALL(IF($P$3:$P$89="○", ROW($P$3:$P$89)-ROW($P$3)+1), ROW(B45)), COLUMNS($Q$3:R47)), "")</f>
        <v/>
      </c>
      <c r="S149" s="1189" t="str">
        <f t="array" ref="S149">IFERROR(INDEX($Q$3:$U$89, SMALL(IF($P$3:$P$89="○", ROW($P$3:$P$89)-ROW($P$3)+1), ROW(C45)), COLUMNS($Q$3:S47)), "")</f>
        <v/>
      </c>
      <c r="T149" s="1189" t="str">
        <f t="array" ref="T149">IFERROR(INDEX($Q$3:$U$89, SMALL(IF($P$3:$P$89="○", ROW($P$3:$P$89)-ROW($P$3)+1), ROW(D45)), COLUMNS($Q$3:T47)), "")</f>
        <v/>
      </c>
      <c r="U149" s="1189" t="str">
        <f t="array" ref="U149">IFERROR(INDEX($Q$3:$U$89, SMALL(IF($P$3:$P$89="○", ROW($P$3:$P$89)-ROW($P$3)+1), ROW(E45)), COLUMNS($Q$3:U47)), "")</f>
        <v/>
      </c>
    </row>
    <row r="150" spans="17:21">
      <c r="Q150" s="1189" t="str">
        <f t="array" ref="Q150">IFERROR(INDEX($Q$3:$U$89, SMALL(IF($P$3:$P$89="○", ROW($P$3:$P$89)-ROW($P$3)+1), ROW(A46)), COLUMNS($Q$3:Q48)), "")</f>
        <v/>
      </c>
      <c r="R150" s="1189" t="str">
        <f t="array" ref="R150">IFERROR(INDEX($Q$3:$U$89, SMALL(IF($P$3:$P$89="○", ROW($P$3:$P$89)-ROW($P$3)+1), ROW(B46)), COLUMNS($Q$3:R48)), "")</f>
        <v/>
      </c>
      <c r="S150" s="1189" t="str">
        <f t="array" ref="S150">IFERROR(INDEX($Q$3:$U$89, SMALL(IF($P$3:$P$89="○", ROW($P$3:$P$89)-ROW($P$3)+1), ROW(C46)), COLUMNS($Q$3:S48)), "")</f>
        <v/>
      </c>
      <c r="T150" s="1189" t="str">
        <f t="array" ref="T150">IFERROR(INDEX($Q$3:$U$89, SMALL(IF($P$3:$P$89="○", ROW($P$3:$P$89)-ROW($P$3)+1), ROW(D46)), COLUMNS($Q$3:T48)), "")</f>
        <v/>
      </c>
      <c r="U150" s="1189" t="str">
        <f t="array" ref="U150">IFERROR(INDEX($Q$3:$U$89, SMALL(IF($P$3:$P$89="○", ROW($P$3:$P$89)-ROW($P$3)+1), ROW(E46)), COLUMNS($Q$3:U48)), "")</f>
        <v/>
      </c>
    </row>
    <row r="151" spans="17:21">
      <c r="Q151" s="1189" t="str">
        <f t="array" ref="Q151">IFERROR(INDEX($Q$3:$U$89, SMALL(IF($P$3:$P$89="○", ROW($P$3:$P$89)-ROW($P$3)+1), ROW(A47)), COLUMNS($Q$3:Q49)), "")</f>
        <v/>
      </c>
      <c r="R151" s="1189" t="str">
        <f t="array" ref="R151">IFERROR(INDEX($Q$3:$U$89, SMALL(IF($P$3:$P$89="○", ROW($P$3:$P$89)-ROW($P$3)+1), ROW(B47)), COLUMNS($Q$3:R49)), "")</f>
        <v/>
      </c>
      <c r="S151" s="1189" t="str">
        <f t="array" ref="S151">IFERROR(INDEX($Q$3:$U$89, SMALL(IF($P$3:$P$89="○", ROW($P$3:$P$89)-ROW($P$3)+1), ROW(C47)), COLUMNS($Q$3:S49)), "")</f>
        <v/>
      </c>
      <c r="T151" s="1189" t="str">
        <f t="array" ref="T151">IFERROR(INDEX($Q$3:$U$89, SMALL(IF($P$3:$P$89="○", ROW($P$3:$P$89)-ROW($P$3)+1), ROW(D47)), COLUMNS($Q$3:T49)), "")</f>
        <v/>
      </c>
      <c r="U151" s="1189" t="str">
        <f t="array" ref="U151">IFERROR(INDEX($Q$3:$U$89, SMALL(IF($P$3:$P$89="○", ROW($P$3:$P$89)-ROW($P$3)+1), ROW(E47)), COLUMNS($Q$3:U49)), "")</f>
        <v/>
      </c>
    </row>
    <row r="152" spans="17:21">
      <c r="Q152" s="1189" t="str">
        <f t="array" ref="Q152">IFERROR(INDEX($Q$3:$U$89, SMALL(IF($P$3:$P$89="○", ROW($P$3:$P$89)-ROW($P$3)+1), ROW(A48)), COLUMNS($Q$3:Q50)), "")</f>
        <v/>
      </c>
      <c r="R152" s="1189" t="str">
        <f t="array" ref="R152">IFERROR(INDEX($Q$3:$U$89, SMALL(IF($P$3:$P$89="○", ROW($P$3:$P$89)-ROW($P$3)+1), ROW(B48)), COLUMNS($Q$3:R50)), "")</f>
        <v/>
      </c>
      <c r="S152" s="1189" t="str">
        <f t="array" ref="S152">IFERROR(INDEX($Q$3:$U$89, SMALL(IF($P$3:$P$89="○", ROW($P$3:$P$89)-ROW($P$3)+1), ROW(C48)), COLUMNS($Q$3:S50)), "")</f>
        <v/>
      </c>
      <c r="T152" s="1189" t="str">
        <f t="array" ref="T152">IFERROR(INDEX($Q$3:$U$89, SMALL(IF($P$3:$P$89="○", ROW($P$3:$P$89)-ROW($P$3)+1), ROW(D48)), COLUMNS($Q$3:T50)), "")</f>
        <v/>
      </c>
      <c r="U152" s="1189" t="str">
        <f t="array" ref="U152">IFERROR(INDEX($Q$3:$U$89, SMALL(IF($P$3:$P$89="○", ROW($P$3:$P$89)-ROW($P$3)+1), ROW(E48)), COLUMNS($Q$3:U50)), "")</f>
        <v/>
      </c>
    </row>
    <row r="153" spans="17:21">
      <c r="Q153" s="1189" t="str">
        <f t="array" ref="Q153">IFERROR(INDEX($Q$3:$U$89, SMALL(IF($P$3:$P$89="○", ROW($P$3:$P$89)-ROW($P$3)+1), ROW(A49)), COLUMNS($Q$3:Q51)), "")</f>
        <v/>
      </c>
      <c r="R153" s="1189" t="str">
        <f t="array" ref="R153">IFERROR(INDEX($Q$3:$U$89, SMALL(IF($P$3:$P$89="○", ROW($P$3:$P$89)-ROW($P$3)+1), ROW(B49)), COLUMNS($Q$3:R51)), "")</f>
        <v/>
      </c>
      <c r="S153" s="1189" t="str">
        <f t="array" ref="S153">IFERROR(INDEX($Q$3:$U$89, SMALL(IF($P$3:$P$89="○", ROW($P$3:$P$89)-ROW($P$3)+1), ROW(C49)), COLUMNS($Q$3:S51)), "")</f>
        <v/>
      </c>
      <c r="T153" s="1189" t="str">
        <f t="array" ref="T153">IFERROR(INDEX($Q$3:$U$89, SMALL(IF($P$3:$P$89="○", ROW($P$3:$P$89)-ROW($P$3)+1), ROW(D49)), COLUMNS($Q$3:T51)), "")</f>
        <v/>
      </c>
      <c r="U153" s="1189" t="str">
        <f t="array" ref="U153">IFERROR(INDEX($Q$3:$U$89, SMALL(IF($P$3:$P$89="○", ROW($P$3:$P$89)-ROW($P$3)+1), ROW(E49)), COLUMNS($Q$3:U51)), "")</f>
        <v/>
      </c>
    </row>
    <row r="154" spans="17:21">
      <c r="Q154" s="1189" t="str">
        <f t="array" ref="Q154">IFERROR(INDEX($Q$3:$U$89, SMALL(IF($P$3:$P$89="○", ROW($P$3:$P$89)-ROW($P$3)+1), ROW(A50)), COLUMNS($Q$3:Q52)), "")</f>
        <v/>
      </c>
      <c r="R154" s="1189" t="str">
        <f t="array" ref="R154">IFERROR(INDEX($Q$3:$U$89, SMALL(IF($P$3:$P$89="○", ROW($P$3:$P$89)-ROW($P$3)+1), ROW(B50)), COLUMNS($Q$3:R52)), "")</f>
        <v/>
      </c>
      <c r="S154" s="1189" t="str">
        <f t="array" ref="S154">IFERROR(INDEX($Q$3:$U$89, SMALL(IF($P$3:$P$89="○", ROW($P$3:$P$89)-ROW($P$3)+1), ROW(C50)), COLUMNS($Q$3:S52)), "")</f>
        <v/>
      </c>
      <c r="T154" s="1189" t="str">
        <f t="array" ref="T154">IFERROR(INDEX($Q$3:$U$89, SMALL(IF($P$3:$P$89="○", ROW($P$3:$P$89)-ROW($P$3)+1), ROW(D50)), COLUMNS($Q$3:T52)), "")</f>
        <v/>
      </c>
      <c r="U154" s="1189" t="str">
        <f t="array" ref="U154">IFERROR(INDEX($Q$3:$U$89, SMALL(IF($P$3:$P$89="○", ROW($P$3:$P$89)-ROW($P$3)+1), ROW(E50)), COLUMNS($Q$3:U52)), "")</f>
        <v/>
      </c>
    </row>
    <row r="155" spans="17:21">
      <c r="Q155" s="1189" t="str">
        <f t="array" ref="Q155">IFERROR(INDEX($Q$3:$U$89, SMALL(IF($P$3:$P$89="○", ROW($P$3:$P$89)-ROW($P$3)+1), ROW(A51)), COLUMNS($Q$3:Q53)), "")</f>
        <v/>
      </c>
      <c r="R155" s="1189" t="str">
        <f t="array" ref="R155">IFERROR(INDEX($Q$3:$U$89, SMALL(IF($P$3:$P$89="○", ROW($P$3:$P$89)-ROW($P$3)+1), ROW(B51)), COLUMNS($Q$3:R53)), "")</f>
        <v/>
      </c>
      <c r="S155" s="1189" t="str">
        <f t="array" ref="S155">IFERROR(INDEX($Q$3:$U$89, SMALL(IF($P$3:$P$89="○", ROW($P$3:$P$89)-ROW($P$3)+1), ROW(C51)), COLUMNS($Q$3:S53)), "")</f>
        <v/>
      </c>
      <c r="T155" s="1189" t="str">
        <f t="array" ref="T155">IFERROR(INDEX($Q$3:$U$89, SMALL(IF($P$3:$P$89="○", ROW($P$3:$P$89)-ROW($P$3)+1), ROW(D51)), COLUMNS($Q$3:T53)), "")</f>
        <v/>
      </c>
      <c r="U155" s="1189" t="str">
        <f t="array" ref="U155">IFERROR(INDEX($Q$3:$U$89, SMALL(IF($P$3:$P$89="○", ROW($P$3:$P$89)-ROW($P$3)+1), ROW(E51)), COLUMNS($Q$3:U53)), "")</f>
        <v/>
      </c>
    </row>
    <row r="156" spans="17:21">
      <c r="Q156" s="1189" t="str">
        <f t="array" ref="Q156">IFERROR(INDEX($Q$3:$U$89, SMALL(IF($P$3:$P$89="○", ROW($P$3:$P$89)-ROW($P$3)+1), ROW(A52)), COLUMNS($Q$3:Q54)), "")</f>
        <v/>
      </c>
      <c r="R156" s="1189" t="str">
        <f t="array" ref="R156">IFERROR(INDEX($Q$3:$U$89, SMALL(IF($P$3:$P$89="○", ROW($P$3:$P$89)-ROW($P$3)+1), ROW(B52)), COLUMNS($Q$3:R54)), "")</f>
        <v/>
      </c>
      <c r="S156" s="1189" t="str">
        <f t="array" ref="S156">IFERROR(INDEX($Q$3:$U$89, SMALL(IF($P$3:$P$89="○", ROW($P$3:$P$89)-ROW($P$3)+1), ROW(C52)), COLUMNS($Q$3:S54)), "")</f>
        <v/>
      </c>
      <c r="T156" s="1189" t="str">
        <f t="array" ref="T156">IFERROR(INDEX($Q$3:$U$89, SMALL(IF($P$3:$P$89="○", ROW($P$3:$P$89)-ROW($P$3)+1), ROW(D52)), COLUMNS($Q$3:T54)), "")</f>
        <v/>
      </c>
      <c r="U156" s="1189" t="str">
        <f t="array" ref="U156">IFERROR(INDEX($Q$3:$U$89, SMALL(IF($P$3:$P$89="○", ROW($P$3:$P$89)-ROW($P$3)+1), ROW(E52)), COLUMNS($Q$3:U54)), "")</f>
        <v/>
      </c>
    </row>
    <row r="157" spans="17:21">
      <c r="Q157" s="1189" t="str">
        <f t="array" ref="Q157">IFERROR(INDEX($Q$3:$U$89, SMALL(IF($P$3:$P$89="○", ROW($P$3:$P$89)-ROW($P$3)+1), ROW(A53)), COLUMNS($Q$3:Q55)), "")</f>
        <v/>
      </c>
      <c r="R157" s="1189" t="str">
        <f t="array" ref="R157">IFERROR(INDEX($Q$3:$U$89, SMALL(IF($P$3:$P$89="○", ROW($P$3:$P$89)-ROW($P$3)+1), ROW(B53)), COLUMNS($Q$3:R55)), "")</f>
        <v/>
      </c>
      <c r="S157" s="1189" t="str">
        <f t="array" ref="S157">IFERROR(INDEX($Q$3:$U$89, SMALL(IF($P$3:$P$89="○", ROW($P$3:$P$89)-ROW($P$3)+1), ROW(C53)), COLUMNS($Q$3:S55)), "")</f>
        <v/>
      </c>
      <c r="T157" s="1189" t="str">
        <f t="array" ref="T157">IFERROR(INDEX($Q$3:$U$89, SMALL(IF($P$3:$P$89="○", ROW($P$3:$P$89)-ROW($P$3)+1), ROW(D53)), COLUMNS($Q$3:T55)), "")</f>
        <v/>
      </c>
      <c r="U157" s="1189" t="str">
        <f t="array" ref="U157">IFERROR(INDEX($Q$3:$U$89, SMALL(IF($P$3:$P$89="○", ROW($P$3:$P$89)-ROW($P$3)+1), ROW(E53)), COLUMNS($Q$3:U55)), "")</f>
        <v/>
      </c>
    </row>
    <row r="158" spans="17:21">
      <c r="Q158" s="1189" t="str">
        <f t="array" ref="Q158">IFERROR(INDEX($Q$3:$U$89, SMALL(IF($P$3:$P$89="○", ROW($P$3:$P$89)-ROW($P$3)+1), ROW(A54)), COLUMNS($Q$3:Q56)), "")</f>
        <v/>
      </c>
      <c r="R158" s="1189" t="str">
        <f t="array" ref="R158">IFERROR(INDEX($Q$3:$U$89, SMALL(IF($P$3:$P$89="○", ROW($P$3:$P$89)-ROW($P$3)+1), ROW(B54)), COLUMNS($Q$3:R56)), "")</f>
        <v/>
      </c>
      <c r="S158" s="1189" t="str">
        <f t="array" ref="S158">IFERROR(INDEX($Q$3:$U$89, SMALL(IF($P$3:$P$89="○", ROW($P$3:$P$89)-ROW($P$3)+1), ROW(C54)), COLUMNS($Q$3:S56)), "")</f>
        <v/>
      </c>
      <c r="T158" s="1189" t="str">
        <f t="array" ref="T158">IFERROR(INDEX($Q$3:$U$89, SMALL(IF($P$3:$P$89="○", ROW($P$3:$P$89)-ROW($P$3)+1), ROW(D54)), COLUMNS($Q$3:T56)), "")</f>
        <v/>
      </c>
      <c r="U158" s="1189" t="str">
        <f t="array" ref="U158">IFERROR(INDEX($Q$3:$U$89, SMALL(IF($P$3:$P$89="○", ROW($P$3:$P$89)-ROW($P$3)+1), ROW(E54)), COLUMNS($Q$3:U56)), "")</f>
        <v/>
      </c>
    </row>
    <row r="159" spans="17:21">
      <c r="Q159" s="1189" t="str">
        <f t="array" ref="Q159">IFERROR(INDEX($Q$3:$U$89, SMALL(IF($P$3:$P$89="○", ROW($P$3:$P$89)-ROW($P$3)+1), ROW(A55)), COLUMNS($Q$3:Q57)), "")</f>
        <v/>
      </c>
      <c r="R159" s="1189" t="str">
        <f t="array" ref="R159">IFERROR(INDEX($Q$3:$U$89, SMALL(IF($P$3:$P$89="○", ROW($P$3:$P$89)-ROW($P$3)+1), ROW(B55)), COLUMNS($Q$3:R57)), "")</f>
        <v/>
      </c>
      <c r="S159" s="1189" t="str">
        <f t="array" ref="S159">IFERROR(INDEX($Q$3:$U$89, SMALL(IF($P$3:$P$89="○", ROW($P$3:$P$89)-ROW($P$3)+1), ROW(C55)), COLUMNS($Q$3:S57)), "")</f>
        <v/>
      </c>
      <c r="T159" s="1189" t="str">
        <f t="array" ref="T159">IFERROR(INDEX($Q$3:$U$89, SMALL(IF($P$3:$P$89="○", ROW($P$3:$P$89)-ROW($P$3)+1), ROW(D55)), COLUMNS($Q$3:T57)), "")</f>
        <v/>
      </c>
      <c r="U159" s="1189" t="str">
        <f t="array" ref="U159">IFERROR(INDEX($Q$3:$U$89, SMALL(IF($P$3:$P$89="○", ROW($P$3:$P$89)-ROW($P$3)+1), ROW(E55)), COLUMNS($Q$3:U57)), "")</f>
        <v/>
      </c>
    </row>
    <row r="160" spans="17:21">
      <c r="Q160" s="1189" t="str">
        <f t="array" ref="Q160">IFERROR(INDEX($Q$3:$U$89, SMALL(IF($P$3:$P$89="○", ROW($P$3:$P$89)-ROW($P$3)+1), ROW(A56)), COLUMNS($Q$3:Q58)), "")</f>
        <v/>
      </c>
      <c r="R160" s="1189" t="str">
        <f t="array" ref="R160">IFERROR(INDEX($Q$3:$U$89, SMALL(IF($P$3:$P$89="○", ROW($P$3:$P$89)-ROW($P$3)+1), ROW(B56)), COLUMNS($Q$3:R58)), "")</f>
        <v/>
      </c>
      <c r="S160" s="1189" t="str">
        <f t="array" ref="S160">IFERROR(INDEX($Q$3:$U$89, SMALL(IF($P$3:$P$89="○", ROW($P$3:$P$89)-ROW($P$3)+1), ROW(C56)), COLUMNS($Q$3:S58)), "")</f>
        <v/>
      </c>
      <c r="T160" s="1189" t="str">
        <f t="array" ref="T160">IFERROR(INDEX($Q$3:$U$89, SMALL(IF($P$3:$P$89="○", ROW($P$3:$P$89)-ROW($P$3)+1), ROW(D56)), COLUMNS($Q$3:T58)), "")</f>
        <v/>
      </c>
      <c r="U160" s="1189" t="str">
        <f t="array" ref="U160">IFERROR(INDEX($Q$3:$U$89, SMALL(IF($P$3:$P$89="○", ROW($P$3:$P$89)-ROW($P$3)+1), ROW(E56)), COLUMNS($Q$3:U58)), "")</f>
        <v/>
      </c>
    </row>
    <row r="161" spans="17:21">
      <c r="Q161" s="1189" t="str">
        <f t="array" ref="Q161">IFERROR(INDEX($Q$3:$U$89, SMALL(IF($P$3:$P$89="○", ROW($P$3:$P$89)-ROW($P$3)+1), ROW(A57)), COLUMNS($Q$3:Q59)), "")</f>
        <v/>
      </c>
      <c r="R161" s="1189" t="str">
        <f t="array" ref="R161">IFERROR(INDEX($Q$3:$U$89, SMALL(IF($P$3:$P$89="○", ROW($P$3:$P$89)-ROW($P$3)+1), ROW(B57)), COLUMNS($Q$3:R59)), "")</f>
        <v/>
      </c>
      <c r="S161" s="1189" t="str">
        <f t="array" ref="S161">IFERROR(INDEX($Q$3:$U$89, SMALL(IF($P$3:$P$89="○", ROW($P$3:$P$89)-ROW($P$3)+1), ROW(C57)), COLUMNS($Q$3:S59)), "")</f>
        <v/>
      </c>
      <c r="T161" s="1189" t="str">
        <f t="array" ref="T161">IFERROR(INDEX($Q$3:$U$89, SMALL(IF($P$3:$P$89="○", ROW($P$3:$P$89)-ROW($P$3)+1), ROW(D57)), COLUMNS($Q$3:T59)), "")</f>
        <v/>
      </c>
      <c r="U161" s="1189" t="str">
        <f t="array" ref="U161">IFERROR(INDEX($Q$3:$U$89, SMALL(IF($P$3:$P$89="○", ROW($P$3:$P$89)-ROW($P$3)+1), ROW(E57)), COLUMNS($Q$3:U59)), "")</f>
        <v/>
      </c>
    </row>
    <row r="162" spans="17:21">
      <c r="Q162" s="1189" t="str">
        <f t="array" ref="Q162">IFERROR(INDEX($Q$3:$U$89, SMALL(IF($P$3:$P$89="○", ROW($P$3:$P$89)-ROW($P$3)+1), ROW(A58)), COLUMNS($Q$3:Q60)), "")</f>
        <v/>
      </c>
      <c r="R162" s="1189" t="str">
        <f t="array" ref="R162">IFERROR(INDEX($Q$3:$U$89, SMALL(IF($P$3:$P$89="○", ROW($P$3:$P$89)-ROW($P$3)+1), ROW(B58)), COLUMNS($Q$3:R60)), "")</f>
        <v/>
      </c>
      <c r="S162" s="1189" t="str">
        <f t="array" ref="S162">IFERROR(INDEX($Q$3:$U$89, SMALL(IF($P$3:$P$89="○", ROW($P$3:$P$89)-ROW($P$3)+1), ROW(C58)), COLUMNS($Q$3:S60)), "")</f>
        <v/>
      </c>
      <c r="T162" s="1189" t="str">
        <f t="array" ref="T162">IFERROR(INDEX($Q$3:$U$89, SMALL(IF($P$3:$P$89="○", ROW($P$3:$P$89)-ROW($P$3)+1), ROW(D58)), COLUMNS($Q$3:T60)), "")</f>
        <v/>
      </c>
      <c r="U162" s="1189" t="str">
        <f t="array" ref="U162">IFERROR(INDEX($Q$3:$U$89, SMALL(IF($P$3:$P$89="○", ROW($P$3:$P$89)-ROW($P$3)+1), ROW(E58)), COLUMNS($Q$3:U60)), "")</f>
        <v/>
      </c>
    </row>
    <row r="163" spans="17:21">
      <c r="Q163" s="1189" t="str">
        <f t="array" ref="Q163">IFERROR(INDEX($Q$3:$U$89, SMALL(IF($P$3:$P$89="○", ROW($P$3:$P$89)-ROW($P$3)+1), ROW(A59)), COLUMNS($Q$3:Q61)), "")</f>
        <v/>
      </c>
      <c r="R163" s="1189" t="str">
        <f t="array" ref="R163">IFERROR(INDEX($Q$3:$U$89, SMALL(IF($P$3:$P$89="○", ROW($P$3:$P$89)-ROW($P$3)+1), ROW(B59)), COLUMNS($Q$3:R61)), "")</f>
        <v/>
      </c>
      <c r="S163" s="1189" t="str">
        <f t="array" ref="S163">IFERROR(INDEX($Q$3:$U$89, SMALL(IF($P$3:$P$89="○", ROW($P$3:$P$89)-ROW($P$3)+1), ROW(C59)), COLUMNS($Q$3:S61)), "")</f>
        <v/>
      </c>
      <c r="T163" s="1189" t="str">
        <f t="array" ref="T163">IFERROR(INDEX($Q$3:$U$89, SMALL(IF($P$3:$P$89="○", ROW($P$3:$P$89)-ROW($P$3)+1), ROW(D59)), COLUMNS($Q$3:T61)), "")</f>
        <v/>
      </c>
      <c r="U163" s="1189" t="str">
        <f t="array" ref="U163">IFERROR(INDEX($Q$3:$U$89, SMALL(IF($P$3:$P$89="○", ROW($P$3:$P$89)-ROW($P$3)+1), ROW(E59)), COLUMNS($Q$3:U61)), "")</f>
        <v/>
      </c>
    </row>
    <row r="164" spans="17:21">
      <c r="Q164" s="1189" t="str">
        <f t="array" ref="Q164">IFERROR(INDEX($Q$3:$U$89, SMALL(IF($P$3:$P$89="○", ROW($P$3:$P$89)-ROW($P$3)+1), ROW(A60)), COLUMNS($Q$3:Q62)), "")</f>
        <v/>
      </c>
      <c r="R164" s="1189" t="str">
        <f t="array" ref="R164">IFERROR(INDEX($Q$3:$U$89, SMALL(IF($P$3:$P$89="○", ROW($P$3:$P$89)-ROW($P$3)+1), ROW(B60)), COLUMNS($Q$3:R62)), "")</f>
        <v/>
      </c>
      <c r="S164" s="1189" t="str">
        <f t="array" ref="S164">IFERROR(INDEX($Q$3:$U$89, SMALL(IF($P$3:$P$89="○", ROW($P$3:$P$89)-ROW($P$3)+1), ROW(C60)), COLUMNS($Q$3:S62)), "")</f>
        <v/>
      </c>
      <c r="T164" s="1189" t="str">
        <f t="array" ref="T164">IFERROR(INDEX($Q$3:$U$89, SMALL(IF($P$3:$P$89="○", ROW($P$3:$P$89)-ROW($P$3)+1), ROW(D60)), COLUMNS($Q$3:T62)), "")</f>
        <v/>
      </c>
      <c r="U164" s="1189" t="str">
        <f t="array" ref="U164">IFERROR(INDEX($Q$3:$U$89, SMALL(IF($P$3:$P$89="○", ROW($P$3:$P$89)-ROW($P$3)+1), ROW(E60)), COLUMNS($Q$3:U62)), "")</f>
        <v/>
      </c>
    </row>
    <row r="165" spans="17:21">
      <c r="Q165" s="1189" t="str">
        <f t="array" ref="Q165">IFERROR(INDEX($Q$3:$U$89, SMALL(IF($P$3:$P$89="○", ROW($P$3:$P$89)-ROW($P$3)+1), ROW(A61)), COLUMNS($Q$3:Q63)), "")</f>
        <v/>
      </c>
      <c r="R165" s="1189" t="str">
        <f t="array" ref="R165">IFERROR(INDEX($Q$3:$U$89, SMALL(IF($P$3:$P$89="○", ROW($P$3:$P$89)-ROW($P$3)+1), ROW(B61)), COLUMNS($Q$3:R63)), "")</f>
        <v/>
      </c>
      <c r="S165" s="1189" t="str">
        <f t="array" ref="S165">IFERROR(INDEX($Q$3:$U$89, SMALL(IF($P$3:$P$89="○", ROW($P$3:$P$89)-ROW($P$3)+1), ROW(C61)), COLUMNS($Q$3:S63)), "")</f>
        <v/>
      </c>
      <c r="T165" s="1189" t="str">
        <f t="array" ref="T165">IFERROR(INDEX($Q$3:$U$89, SMALL(IF($P$3:$P$89="○", ROW($P$3:$P$89)-ROW($P$3)+1), ROW(D61)), COLUMNS($Q$3:T63)), "")</f>
        <v/>
      </c>
      <c r="U165" s="1189" t="str">
        <f t="array" ref="U165">IFERROR(INDEX($Q$3:$U$89, SMALL(IF($P$3:$P$89="○", ROW($P$3:$P$89)-ROW($P$3)+1), ROW(E61)), COLUMNS($Q$3:U63)), "")</f>
        <v/>
      </c>
    </row>
    <row r="166" spans="17:21">
      <c r="Q166" s="1189" t="str">
        <f t="array" ref="Q166">IFERROR(INDEX($Q$3:$U$89, SMALL(IF($P$3:$P$89="○", ROW($P$3:$P$89)-ROW($P$3)+1), ROW(A62)), COLUMNS($Q$3:Q64)), "")</f>
        <v/>
      </c>
      <c r="R166" s="1189" t="str">
        <f t="array" ref="R166">IFERROR(INDEX($Q$3:$U$89, SMALL(IF($P$3:$P$89="○", ROW($P$3:$P$89)-ROW($P$3)+1), ROW(B62)), COLUMNS($Q$3:R64)), "")</f>
        <v/>
      </c>
      <c r="S166" s="1189" t="str">
        <f t="array" ref="S166">IFERROR(INDEX($Q$3:$U$89, SMALL(IF($P$3:$P$89="○", ROW($P$3:$P$89)-ROW($P$3)+1), ROW(C62)), COLUMNS($Q$3:S64)), "")</f>
        <v/>
      </c>
      <c r="T166" s="1189" t="str">
        <f t="array" ref="T166">IFERROR(INDEX($Q$3:$U$89, SMALL(IF($P$3:$P$89="○", ROW($P$3:$P$89)-ROW($P$3)+1), ROW(D62)), COLUMNS($Q$3:T64)), "")</f>
        <v/>
      </c>
      <c r="U166" s="1189" t="str">
        <f t="array" ref="U166">IFERROR(INDEX($Q$3:$U$89, SMALL(IF($P$3:$P$89="○", ROW($P$3:$P$89)-ROW($P$3)+1), ROW(E62)), COLUMNS($Q$3:U64)), "")</f>
        <v/>
      </c>
    </row>
    <row r="167" spans="17:21">
      <c r="Q167" s="1189" t="str">
        <f t="array" ref="Q167">IFERROR(INDEX($Q$3:$U$89, SMALL(IF($P$3:$P$89="○", ROW($P$3:$P$89)-ROW($P$3)+1), ROW(A63)), COLUMNS($Q$3:Q65)), "")</f>
        <v/>
      </c>
      <c r="R167" s="1189" t="str">
        <f t="array" ref="R167">IFERROR(INDEX($Q$3:$U$89, SMALL(IF($P$3:$P$89="○", ROW($P$3:$P$89)-ROW($P$3)+1), ROW(B63)), COLUMNS($Q$3:R65)), "")</f>
        <v/>
      </c>
      <c r="S167" s="1189" t="str">
        <f t="array" ref="S167">IFERROR(INDEX($Q$3:$U$89, SMALL(IF($P$3:$P$89="○", ROW($P$3:$P$89)-ROW($P$3)+1), ROW(C63)), COLUMNS($Q$3:S65)), "")</f>
        <v/>
      </c>
      <c r="T167" s="1189" t="str">
        <f t="array" ref="T167">IFERROR(INDEX($Q$3:$U$89, SMALL(IF($P$3:$P$89="○", ROW($P$3:$P$89)-ROW($P$3)+1), ROW(D63)), COLUMNS($Q$3:T65)), "")</f>
        <v/>
      </c>
      <c r="U167" s="1189" t="str">
        <f t="array" ref="U167">IFERROR(INDEX($Q$3:$U$89, SMALL(IF($P$3:$P$89="○", ROW($P$3:$P$89)-ROW($P$3)+1), ROW(E63)), COLUMNS($Q$3:U65)), "")</f>
        <v/>
      </c>
    </row>
    <row r="168" spans="17:21">
      <c r="Q168" s="1189" t="str">
        <f t="array" ref="Q168">IFERROR(INDEX($Q$3:$U$89, SMALL(IF($P$3:$P$89="○", ROW($P$3:$P$89)-ROW($P$3)+1), ROW(A64)), COLUMNS($Q$3:Q66)), "")</f>
        <v/>
      </c>
      <c r="R168" s="1189" t="str">
        <f t="array" ref="R168">IFERROR(INDEX($Q$3:$U$89, SMALL(IF($P$3:$P$89="○", ROW($P$3:$P$89)-ROW($P$3)+1), ROW(B64)), COLUMNS($Q$3:R66)), "")</f>
        <v/>
      </c>
      <c r="S168" s="1189" t="str">
        <f t="array" ref="S168">IFERROR(INDEX($Q$3:$U$89, SMALL(IF($P$3:$P$89="○", ROW($P$3:$P$89)-ROW($P$3)+1), ROW(C64)), COLUMNS($Q$3:S66)), "")</f>
        <v/>
      </c>
      <c r="T168" s="1189" t="str">
        <f t="array" ref="T168">IFERROR(INDEX($Q$3:$U$89, SMALL(IF($P$3:$P$89="○", ROW($P$3:$P$89)-ROW($P$3)+1), ROW(D64)), COLUMNS($Q$3:T66)), "")</f>
        <v/>
      </c>
      <c r="U168" s="1189" t="str">
        <f t="array" ref="U168">IFERROR(INDEX($Q$3:$U$89, SMALL(IF($P$3:$P$89="○", ROW($P$3:$P$89)-ROW($P$3)+1), ROW(E64)), COLUMNS($Q$3:U66)), "")</f>
        <v/>
      </c>
    </row>
    <row r="169" spans="17:21">
      <c r="Q169" s="1189" t="str">
        <f t="array" ref="Q169">IFERROR(INDEX($Q$3:$U$89, SMALL(IF($P$3:$P$89="○", ROW($P$3:$P$89)-ROW($P$3)+1), ROW(A65)), COLUMNS($Q$3:Q67)), "")</f>
        <v/>
      </c>
      <c r="R169" s="1189" t="str">
        <f t="array" ref="R169">IFERROR(INDEX($Q$3:$U$89, SMALL(IF($P$3:$P$89="○", ROW($P$3:$P$89)-ROW($P$3)+1), ROW(B65)), COLUMNS($Q$3:R67)), "")</f>
        <v/>
      </c>
      <c r="S169" s="1189" t="str">
        <f t="array" ref="S169">IFERROR(INDEX($Q$3:$U$89, SMALL(IF($P$3:$P$89="○", ROW($P$3:$P$89)-ROW($P$3)+1), ROW(C65)), COLUMNS($Q$3:S67)), "")</f>
        <v/>
      </c>
      <c r="T169" s="1189" t="str">
        <f t="array" ref="T169">IFERROR(INDEX($Q$3:$U$89, SMALL(IF($P$3:$P$89="○", ROW($P$3:$P$89)-ROW($P$3)+1), ROW(D65)), COLUMNS($Q$3:T67)), "")</f>
        <v/>
      </c>
      <c r="U169" s="1189" t="str">
        <f t="array" ref="U169">IFERROR(INDEX($Q$3:$U$89, SMALL(IF($P$3:$P$89="○", ROW($P$3:$P$89)-ROW($P$3)+1), ROW(E65)), COLUMNS($Q$3:U67)), "")</f>
        <v/>
      </c>
    </row>
    <row r="170" spans="17:21">
      <c r="Q170" s="1189" t="str">
        <f t="array" ref="Q170">IFERROR(INDEX($Q$3:$U$89, SMALL(IF($P$3:$P$89="○", ROW($P$3:$P$89)-ROW($P$3)+1), ROW(A66)), COLUMNS($Q$3:Q68)), "")</f>
        <v/>
      </c>
      <c r="R170" s="1189" t="str">
        <f t="array" ref="R170">IFERROR(INDEX($Q$3:$U$89, SMALL(IF($P$3:$P$89="○", ROW($P$3:$P$89)-ROW($P$3)+1), ROW(B66)), COLUMNS($Q$3:R68)), "")</f>
        <v/>
      </c>
      <c r="S170" s="1189" t="str">
        <f t="array" ref="S170">IFERROR(INDEX($Q$3:$U$89, SMALL(IF($P$3:$P$89="○", ROW($P$3:$P$89)-ROW($P$3)+1), ROW(C66)), COLUMNS($Q$3:S68)), "")</f>
        <v/>
      </c>
      <c r="T170" s="1189" t="str">
        <f t="array" ref="T170">IFERROR(INDEX($Q$3:$U$89, SMALL(IF($P$3:$P$89="○", ROW($P$3:$P$89)-ROW($P$3)+1), ROW(D66)), COLUMNS($Q$3:T68)), "")</f>
        <v/>
      </c>
      <c r="U170" s="1189" t="str">
        <f t="array" ref="U170">IFERROR(INDEX($Q$3:$U$89, SMALL(IF($P$3:$P$89="○", ROW($P$3:$P$89)-ROW($P$3)+1), ROW(E66)), COLUMNS($Q$3:U68)), "")</f>
        <v/>
      </c>
    </row>
    <row r="171" spans="17:21">
      <c r="Q171" s="1189" t="str">
        <f t="array" ref="Q171">IFERROR(INDEX($Q$3:$U$89, SMALL(IF($P$3:$P$89="○", ROW($P$3:$P$89)-ROW($P$3)+1), ROW(A67)), COLUMNS($Q$3:Q69)), "")</f>
        <v/>
      </c>
      <c r="R171" s="1189" t="str">
        <f t="array" ref="R171">IFERROR(INDEX($Q$3:$U$89, SMALL(IF($P$3:$P$89="○", ROW($P$3:$P$89)-ROW($P$3)+1), ROW(B67)), COLUMNS($Q$3:R69)), "")</f>
        <v/>
      </c>
      <c r="S171" s="1189" t="str">
        <f t="array" ref="S171">IFERROR(INDEX($Q$3:$U$89, SMALL(IF($P$3:$P$89="○", ROW($P$3:$P$89)-ROW($P$3)+1), ROW(C67)), COLUMNS($Q$3:S69)), "")</f>
        <v/>
      </c>
      <c r="T171" s="1189" t="str">
        <f t="array" ref="T171">IFERROR(INDEX($Q$3:$U$89, SMALL(IF($P$3:$P$89="○", ROW($P$3:$P$89)-ROW($P$3)+1), ROW(D67)), COLUMNS($Q$3:T69)), "")</f>
        <v/>
      </c>
      <c r="U171" s="1189" t="str">
        <f t="array" ref="U171">IFERROR(INDEX($Q$3:$U$89, SMALL(IF($P$3:$P$89="○", ROW($P$3:$P$89)-ROW($P$3)+1), ROW(E67)), COLUMNS($Q$3:U69)), "")</f>
        <v/>
      </c>
    </row>
    <row r="172" spans="17:21">
      <c r="Q172" s="1189" t="str">
        <f t="array" ref="Q172">IFERROR(INDEX($Q$3:$U$89, SMALL(IF($P$3:$P$89="○", ROW($P$3:$P$89)-ROW($P$3)+1), ROW(A68)), COLUMNS($Q$3:Q70)), "")</f>
        <v/>
      </c>
      <c r="R172" s="1189" t="str">
        <f t="array" ref="R172">IFERROR(INDEX($Q$3:$U$89, SMALL(IF($P$3:$P$89="○", ROW($P$3:$P$89)-ROW($P$3)+1), ROW(B68)), COLUMNS($Q$3:R70)), "")</f>
        <v/>
      </c>
      <c r="S172" s="1189" t="str">
        <f t="array" ref="S172">IFERROR(INDEX($Q$3:$U$89, SMALL(IF($P$3:$P$89="○", ROW($P$3:$P$89)-ROW($P$3)+1), ROW(C68)), COLUMNS($Q$3:S70)), "")</f>
        <v/>
      </c>
      <c r="T172" s="1189" t="str">
        <f t="array" ref="T172">IFERROR(INDEX($Q$3:$U$89, SMALL(IF($P$3:$P$89="○", ROW($P$3:$P$89)-ROW($P$3)+1), ROW(D68)), COLUMNS($Q$3:T70)), "")</f>
        <v/>
      </c>
      <c r="U172" s="1189" t="str">
        <f t="array" ref="U172">IFERROR(INDEX($Q$3:$U$89, SMALL(IF($P$3:$P$89="○", ROW($P$3:$P$89)-ROW($P$3)+1), ROW(E68)), COLUMNS($Q$3:U70)), "")</f>
        <v/>
      </c>
    </row>
    <row r="173" spans="17:21">
      <c r="Q173" s="1189" t="str">
        <f t="array" ref="Q173">IFERROR(INDEX($Q$3:$U$89, SMALL(IF($P$3:$P$89="○", ROW($P$3:$P$89)-ROW($P$3)+1), ROW(A69)), COLUMNS($Q$3:Q71)), "")</f>
        <v/>
      </c>
      <c r="R173" s="1189" t="str">
        <f t="array" ref="R173">IFERROR(INDEX($Q$3:$U$89, SMALL(IF($P$3:$P$89="○", ROW($P$3:$P$89)-ROW($P$3)+1), ROW(B69)), COLUMNS($Q$3:R71)), "")</f>
        <v/>
      </c>
      <c r="S173" s="1189" t="str">
        <f t="array" ref="S173">IFERROR(INDEX($Q$3:$U$89, SMALL(IF($P$3:$P$89="○", ROW($P$3:$P$89)-ROW($P$3)+1), ROW(C69)), COLUMNS($Q$3:S71)), "")</f>
        <v/>
      </c>
      <c r="T173" s="1189" t="str">
        <f t="array" ref="T173">IFERROR(INDEX($Q$3:$U$89, SMALL(IF($P$3:$P$89="○", ROW($P$3:$P$89)-ROW($P$3)+1), ROW(D69)), COLUMNS($Q$3:T71)), "")</f>
        <v/>
      </c>
      <c r="U173" s="1189" t="str">
        <f t="array" ref="U173">IFERROR(INDEX($Q$3:$U$89, SMALL(IF($P$3:$P$89="○", ROW($P$3:$P$89)-ROW($P$3)+1), ROW(E69)), COLUMNS($Q$3:U71)), "")</f>
        <v/>
      </c>
    </row>
    <row r="174" spans="17:21">
      <c r="Q174" s="1189" t="str">
        <f t="array" ref="Q174">IFERROR(INDEX($Q$3:$U$89, SMALL(IF($P$3:$P$89="○", ROW($P$3:$P$89)-ROW($P$3)+1), ROW(A70)), COLUMNS($Q$3:Q72)), "")</f>
        <v/>
      </c>
      <c r="R174" s="1189" t="str">
        <f t="array" ref="R174">IFERROR(INDEX($Q$3:$U$89, SMALL(IF($P$3:$P$89="○", ROW($P$3:$P$89)-ROW($P$3)+1), ROW(B70)), COLUMNS($Q$3:R72)), "")</f>
        <v/>
      </c>
      <c r="S174" s="1189" t="str">
        <f t="array" ref="S174">IFERROR(INDEX($Q$3:$U$89, SMALL(IF($P$3:$P$89="○", ROW($P$3:$P$89)-ROW($P$3)+1), ROW(C70)), COLUMNS($Q$3:S72)), "")</f>
        <v/>
      </c>
      <c r="T174" s="1189" t="str">
        <f t="array" ref="T174">IFERROR(INDEX($Q$3:$U$89, SMALL(IF($P$3:$P$89="○", ROW($P$3:$P$89)-ROW($P$3)+1), ROW(D70)), COLUMNS($Q$3:T72)), "")</f>
        <v/>
      </c>
      <c r="U174" s="1189" t="str">
        <f t="array" ref="U174">IFERROR(INDEX($Q$3:$U$89, SMALL(IF($P$3:$P$89="○", ROW($P$3:$P$89)-ROW($P$3)+1), ROW(E70)), COLUMNS($Q$3:U72)), "")</f>
        <v/>
      </c>
    </row>
    <row r="175" spans="17:21">
      <c r="Q175" s="1189" t="str">
        <f t="array" ref="Q175">IFERROR(INDEX($Q$3:$U$89, SMALL(IF($P$3:$P$89="○", ROW($P$3:$P$89)-ROW($P$3)+1), ROW(A71)), COLUMNS($Q$3:Q73)), "")</f>
        <v/>
      </c>
      <c r="R175" s="1189" t="str">
        <f t="array" ref="R175">IFERROR(INDEX($Q$3:$U$89, SMALL(IF($P$3:$P$89="○", ROW($P$3:$P$89)-ROW($P$3)+1), ROW(B71)), COLUMNS($Q$3:R73)), "")</f>
        <v/>
      </c>
      <c r="S175" s="1189" t="str">
        <f t="array" ref="S175">IFERROR(INDEX($Q$3:$U$89, SMALL(IF($P$3:$P$89="○", ROW($P$3:$P$89)-ROW($P$3)+1), ROW(C71)), COLUMNS($Q$3:S73)), "")</f>
        <v/>
      </c>
      <c r="T175" s="1189" t="str">
        <f t="array" ref="T175">IFERROR(INDEX($Q$3:$U$89, SMALL(IF($P$3:$P$89="○", ROW($P$3:$P$89)-ROW($P$3)+1), ROW(D71)), COLUMNS($Q$3:T73)), "")</f>
        <v/>
      </c>
      <c r="U175" s="1189" t="str">
        <f t="array" ref="U175">IFERROR(INDEX($Q$3:$U$89, SMALL(IF($P$3:$P$89="○", ROW($P$3:$P$89)-ROW($P$3)+1), ROW(E71)), COLUMNS($Q$3:U73)), "")</f>
        <v/>
      </c>
    </row>
    <row r="176" spans="17:21">
      <c r="Q176" s="1189" t="str">
        <f t="array" ref="Q176">IFERROR(INDEX($Q$3:$U$89, SMALL(IF($P$3:$P$89="○", ROW($P$3:$P$89)-ROW($P$3)+1), ROW(A72)), COLUMNS($Q$3:Q74)), "")</f>
        <v/>
      </c>
      <c r="R176" s="1189" t="str">
        <f t="array" ref="R176">IFERROR(INDEX($Q$3:$U$89, SMALL(IF($P$3:$P$89="○", ROW($P$3:$P$89)-ROW($P$3)+1), ROW(B72)), COLUMNS($Q$3:R74)), "")</f>
        <v/>
      </c>
      <c r="S176" s="1189" t="str">
        <f t="array" ref="S176">IFERROR(INDEX($Q$3:$U$89, SMALL(IF($P$3:$P$89="○", ROW($P$3:$P$89)-ROW($P$3)+1), ROW(C72)), COLUMNS($Q$3:S74)), "")</f>
        <v/>
      </c>
      <c r="T176" s="1189" t="str">
        <f t="array" ref="T176">IFERROR(INDEX($Q$3:$U$89, SMALL(IF($P$3:$P$89="○", ROW($P$3:$P$89)-ROW($P$3)+1), ROW(D72)), COLUMNS($Q$3:T74)), "")</f>
        <v/>
      </c>
      <c r="U176" s="1189" t="str">
        <f t="array" ref="U176">IFERROR(INDEX($Q$3:$U$89, SMALL(IF($P$3:$P$89="○", ROW($P$3:$P$89)-ROW($P$3)+1), ROW(E72)), COLUMNS($Q$3:U74)), "")</f>
        <v/>
      </c>
    </row>
    <row r="177" spans="17:21">
      <c r="Q177" s="1189" t="str">
        <f t="array" ref="Q177">IFERROR(INDEX($Q$3:$U$89, SMALL(IF($P$3:$P$89="○", ROW($P$3:$P$89)-ROW($P$3)+1), ROW(A73)), COLUMNS($Q$3:Q75)), "")</f>
        <v/>
      </c>
      <c r="R177" s="1189" t="str">
        <f t="array" ref="R177">IFERROR(INDEX($Q$3:$U$89, SMALL(IF($P$3:$P$89="○", ROW($P$3:$P$89)-ROW($P$3)+1), ROW(B73)), COLUMNS($Q$3:R75)), "")</f>
        <v/>
      </c>
      <c r="S177" s="1189" t="str">
        <f t="array" ref="S177">IFERROR(INDEX($Q$3:$U$89, SMALL(IF($P$3:$P$89="○", ROW($P$3:$P$89)-ROW($P$3)+1), ROW(C73)), COLUMNS($Q$3:S75)), "")</f>
        <v/>
      </c>
      <c r="T177" s="1189" t="str">
        <f t="array" ref="T177">IFERROR(INDEX($Q$3:$U$89, SMALL(IF($P$3:$P$89="○", ROW($P$3:$P$89)-ROW($P$3)+1), ROW(D73)), COLUMNS($Q$3:T75)), "")</f>
        <v/>
      </c>
      <c r="U177" s="1189" t="str">
        <f t="array" ref="U177">IFERROR(INDEX($Q$3:$U$89, SMALL(IF($P$3:$P$89="○", ROW($P$3:$P$89)-ROW($P$3)+1), ROW(E73)), COLUMNS($Q$3:U75)), "")</f>
        <v/>
      </c>
    </row>
    <row r="178" spans="17:21">
      <c r="Q178" s="1189" t="str">
        <f t="array" ref="Q178">IFERROR(INDEX($Q$3:$U$89, SMALL(IF($P$3:$P$89="○", ROW($P$3:$P$89)-ROW($P$3)+1), ROW(A74)), COLUMNS($Q$3:Q76)), "")</f>
        <v/>
      </c>
      <c r="R178" s="1189" t="str">
        <f t="array" ref="R178">IFERROR(INDEX($Q$3:$U$89, SMALL(IF($P$3:$P$89="○", ROW($P$3:$P$89)-ROW($P$3)+1), ROW(B74)), COLUMNS($Q$3:R76)), "")</f>
        <v/>
      </c>
      <c r="S178" s="1189" t="str">
        <f t="array" ref="S178">IFERROR(INDEX($Q$3:$U$89, SMALL(IF($P$3:$P$89="○", ROW($P$3:$P$89)-ROW($P$3)+1), ROW(C74)), COLUMNS($Q$3:S76)), "")</f>
        <v/>
      </c>
      <c r="T178" s="1189" t="str">
        <f t="array" ref="T178">IFERROR(INDEX($Q$3:$U$89, SMALL(IF($P$3:$P$89="○", ROW($P$3:$P$89)-ROW($P$3)+1), ROW(D74)), COLUMNS($Q$3:T76)), "")</f>
        <v/>
      </c>
      <c r="U178" s="1189" t="str">
        <f t="array" ref="U178">IFERROR(INDEX($Q$3:$U$89, SMALL(IF($P$3:$P$89="○", ROW($P$3:$P$89)-ROW($P$3)+1), ROW(E74)), COLUMNS($Q$3:U76)), "")</f>
        <v/>
      </c>
    </row>
    <row r="179" spans="17:21">
      <c r="Q179" s="1189" t="str">
        <f t="array" ref="Q179">IFERROR(INDEX($Q$3:$U$89, SMALL(IF($P$3:$P$89="○", ROW($P$3:$P$89)-ROW($P$3)+1), ROW(A75)), COLUMNS($Q$3:Q77)), "")</f>
        <v/>
      </c>
      <c r="R179" s="1189" t="str">
        <f t="array" ref="R179">IFERROR(INDEX($Q$3:$U$89, SMALL(IF($P$3:$P$89="○", ROW($P$3:$P$89)-ROW($P$3)+1), ROW(B75)), COLUMNS($Q$3:R77)), "")</f>
        <v/>
      </c>
      <c r="S179" s="1189" t="str">
        <f t="array" ref="S179">IFERROR(INDEX($Q$3:$U$89, SMALL(IF($P$3:$P$89="○", ROW($P$3:$P$89)-ROW($P$3)+1), ROW(C75)), COLUMNS($Q$3:S77)), "")</f>
        <v/>
      </c>
      <c r="T179" s="1189" t="str">
        <f t="array" ref="T179">IFERROR(INDEX($Q$3:$U$89, SMALL(IF($P$3:$P$89="○", ROW($P$3:$P$89)-ROW($P$3)+1), ROW(D75)), COLUMNS($Q$3:T77)), "")</f>
        <v/>
      </c>
      <c r="U179" s="1189" t="str">
        <f t="array" ref="U179">IFERROR(INDEX($Q$3:$U$89, SMALL(IF($P$3:$P$89="○", ROW($P$3:$P$89)-ROW($P$3)+1), ROW(E75)), COLUMNS($Q$3:U77)), "")</f>
        <v/>
      </c>
    </row>
    <row r="180" spans="17:21">
      <c r="Q180" s="1189" t="str">
        <f t="array" ref="Q180">IFERROR(INDEX($Q$3:$U$89, SMALL(IF($P$3:$P$89="○", ROW($P$3:$P$89)-ROW($P$3)+1), ROW(A76)), COLUMNS($Q$3:Q78)), "")</f>
        <v/>
      </c>
      <c r="R180" s="1189" t="str">
        <f t="array" ref="R180">IFERROR(INDEX($Q$3:$U$89, SMALL(IF($P$3:$P$89="○", ROW($P$3:$P$89)-ROW($P$3)+1), ROW(B76)), COLUMNS($Q$3:R78)), "")</f>
        <v/>
      </c>
      <c r="S180" s="1189" t="str">
        <f t="array" ref="S180">IFERROR(INDEX($Q$3:$U$89, SMALL(IF($P$3:$P$89="○", ROW($P$3:$P$89)-ROW($P$3)+1), ROW(C76)), COLUMNS($Q$3:S78)), "")</f>
        <v/>
      </c>
      <c r="T180" s="1189" t="str">
        <f t="array" ref="T180">IFERROR(INDEX($Q$3:$U$89, SMALL(IF($P$3:$P$89="○", ROW($P$3:$P$89)-ROW($P$3)+1), ROW(D76)), COLUMNS($Q$3:T78)), "")</f>
        <v/>
      </c>
      <c r="U180" s="1189" t="str">
        <f t="array" ref="U180">IFERROR(INDEX($Q$3:$U$89, SMALL(IF($P$3:$P$89="○", ROW($P$3:$P$89)-ROW($P$3)+1), ROW(E76)), COLUMNS($Q$3:U78)), "")</f>
        <v/>
      </c>
    </row>
    <row r="181" spans="17:21">
      <c r="Q181" s="1189" t="str">
        <f t="array" ref="Q181">IFERROR(INDEX($Q$3:$U$89, SMALL(IF($P$3:$P$89="○", ROW($P$3:$P$89)-ROW($P$3)+1), ROW(A77)), COLUMNS($Q$3:Q79)), "")</f>
        <v/>
      </c>
      <c r="R181" s="1189" t="str">
        <f t="array" ref="R181">IFERROR(INDEX($Q$3:$U$89, SMALL(IF($P$3:$P$89="○", ROW($P$3:$P$89)-ROW($P$3)+1), ROW(B77)), COLUMNS($Q$3:R79)), "")</f>
        <v/>
      </c>
      <c r="S181" s="1189" t="str">
        <f t="array" ref="S181">IFERROR(INDEX($Q$3:$U$89, SMALL(IF($P$3:$P$89="○", ROW($P$3:$P$89)-ROW($P$3)+1), ROW(C77)), COLUMNS($Q$3:S79)), "")</f>
        <v/>
      </c>
      <c r="T181" s="1189" t="str">
        <f t="array" ref="T181">IFERROR(INDEX($Q$3:$U$89, SMALL(IF($P$3:$P$89="○", ROW($P$3:$P$89)-ROW($P$3)+1), ROW(D77)), COLUMNS($Q$3:T79)), "")</f>
        <v/>
      </c>
      <c r="U181" s="1189" t="str">
        <f t="array" ref="U181">IFERROR(INDEX($Q$3:$U$89, SMALL(IF($P$3:$P$89="○", ROW($P$3:$P$89)-ROW($P$3)+1), ROW(E77)), COLUMNS($Q$3:U79)), "")</f>
        <v/>
      </c>
    </row>
    <row r="182" spans="17:21">
      <c r="Q182" s="1189" t="str">
        <f t="array" ref="Q182">IFERROR(INDEX($Q$3:$U$89, SMALL(IF($P$3:$P$89="○", ROW($P$3:$P$89)-ROW($P$3)+1), ROW(A78)), COLUMNS($Q$3:Q80)), "")</f>
        <v/>
      </c>
      <c r="R182" s="1189" t="str">
        <f t="array" ref="R182">IFERROR(INDEX($Q$3:$U$89, SMALL(IF($P$3:$P$89="○", ROW($P$3:$P$89)-ROW($P$3)+1), ROW(B78)), COLUMNS($Q$3:R80)), "")</f>
        <v/>
      </c>
      <c r="S182" s="1189" t="str">
        <f t="array" ref="S182">IFERROR(INDEX($Q$3:$U$89, SMALL(IF($P$3:$P$89="○", ROW($P$3:$P$89)-ROW($P$3)+1), ROW(C78)), COLUMNS($Q$3:S80)), "")</f>
        <v/>
      </c>
      <c r="T182" s="1189" t="str">
        <f t="array" ref="T182">IFERROR(INDEX($Q$3:$U$89, SMALL(IF($P$3:$P$89="○", ROW($P$3:$P$89)-ROW($P$3)+1), ROW(D78)), COLUMNS($Q$3:T80)), "")</f>
        <v/>
      </c>
      <c r="U182" s="1189" t="str">
        <f t="array" ref="U182">IFERROR(INDEX($Q$3:$U$89, SMALL(IF($P$3:$P$89="○", ROW($P$3:$P$89)-ROW($P$3)+1), ROW(E78)), COLUMNS($Q$3:U80)), "")</f>
        <v/>
      </c>
    </row>
    <row r="183" spans="17:21">
      <c r="Q183" s="1189" t="str">
        <f t="array" ref="Q183">IFERROR(INDEX($Q$3:$U$89, SMALL(IF($P$3:$P$89="○", ROW($P$3:$P$89)-ROW($P$3)+1), ROW(A79)), COLUMNS($Q$3:Q81)), "")</f>
        <v/>
      </c>
      <c r="R183" s="1189" t="str">
        <f t="array" ref="R183">IFERROR(INDEX($Q$3:$U$89, SMALL(IF($P$3:$P$89="○", ROW($P$3:$P$89)-ROW($P$3)+1), ROW(B79)), COLUMNS($Q$3:R81)), "")</f>
        <v/>
      </c>
      <c r="S183" s="1189" t="str">
        <f t="array" ref="S183">IFERROR(INDEX($Q$3:$U$89, SMALL(IF($P$3:$P$89="○", ROW($P$3:$P$89)-ROW($P$3)+1), ROW(C79)), COLUMNS($Q$3:S81)), "")</f>
        <v/>
      </c>
      <c r="T183" s="1189" t="str">
        <f t="array" ref="T183">IFERROR(INDEX($Q$3:$U$89, SMALL(IF($P$3:$P$89="○", ROW($P$3:$P$89)-ROW($P$3)+1), ROW(D79)), COLUMNS($Q$3:T81)), "")</f>
        <v/>
      </c>
      <c r="U183" s="1189" t="str">
        <f t="array" ref="U183">IFERROR(INDEX($Q$3:$U$89, SMALL(IF($P$3:$P$89="○", ROW($P$3:$P$89)-ROW($P$3)+1), ROW(E79)), COLUMNS($Q$3:U81)), "")</f>
        <v/>
      </c>
    </row>
    <row r="184" spans="17:21">
      <c r="Q184" s="1189" t="str">
        <f t="array" ref="Q184">IFERROR(INDEX($Q$3:$U$89, SMALL(IF($P$3:$P$89="○", ROW($P$3:$P$89)-ROW($P$3)+1), ROW(A80)), COLUMNS($Q$3:Q82)), "")</f>
        <v/>
      </c>
      <c r="R184" s="1189" t="str">
        <f t="array" ref="R184">IFERROR(INDEX($Q$3:$U$89, SMALL(IF($P$3:$P$89="○", ROW($P$3:$P$89)-ROW($P$3)+1), ROW(B80)), COLUMNS($Q$3:R82)), "")</f>
        <v/>
      </c>
      <c r="S184" s="1189" t="str">
        <f t="array" ref="S184">IFERROR(INDEX($Q$3:$U$89, SMALL(IF($P$3:$P$89="○", ROW($P$3:$P$89)-ROW($P$3)+1), ROW(C80)), COLUMNS($Q$3:S82)), "")</f>
        <v/>
      </c>
      <c r="T184" s="1189" t="str">
        <f t="array" ref="T184">IFERROR(INDEX($Q$3:$U$89, SMALL(IF($P$3:$P$89="○", ROW($P$3:$P$89)-ROW($P$3)+1), ROW(D80)), COLUMNS($Q$3:T82)), "")</f>
        <v/>
      </c>
      <c r="U184" s="1189" t="str">
        <f t="array" ref="U184">IFERROR(INDEX($Q$3:$U$89, SMALL(IF($P$3:$P$89="○", ROW($P$3:$P$89)-ROW($P$3)+1), ROW(E80)), COLUMNS($Q$3:U82)), "")</f>
        <v/>
      </c>
    </row>
    <row r="185" spans="17:21">
      <c r="Q185" s="1189" t="str">
        <f t="array" ref="Q185">IFERROR(INDEX($Q$3:$U$89, SMALL(IF($P$3:$P$89="○", ROW($P$3:$P$89)-ROW($P$3)+1), ROW(A81)), COLUMNS($Q$3:Q83)), "")</f>
        <v/>
      </c>
      <c r="R185" s="1189" t="str">
        <f t="array" ref="R185">IFERROR(INDEX($Q$3:$U$89, SMALL(IF($P$3:$P$89="○", ROW($P$3:$P$89)-ROW($P$3)+1), ROW(B81)), COLUMNS($Q$3:R83)), "")</f>
        <v/>
      </c>
      <c r="S185" s="1189" t="str">
        <f t="array" ref="S185">IFERROR(INDEX($Q$3:$U$89, SMALL(IF($P$3:$P$89="○", ROW($P$3:$P$89)-ROW($P$3)+1), ROW(C81)), COLUMNS($Q$3:S83)), "")</f>
        <v/>
      </c>
      <c r="T185" s="1189" t="str">
        <f t="array" ref="T185">IFERROR(INDEX($Q$3:$U$89, SMALL(IF($P$3:$P$89="○", ROW($P$3:$P$89)-ROW($P$3)+1), ROW(D81)), COLUMNS($Q$3:T83)), "")</f>
        <v/>
      </c>
      <c r="U185" s="1189" t="str">
        <f t="array" ref="U185">IFERROR(INDEX($Q$3:$U$89, SMALL(IF($P$3:$P$89="○", ROW($P$3:$P$89)-ROW($P$3)+1), ROW(E81)), COLUMNS($Q$3:U83)), "")</f>
        <v/>
      </c>
    </row>
    <row r="186" spans="17:21">
      <c r="Q186" s="1189" t="str">
        <f t="array" ref="Q186">IFERROR(INDEX($Q$3:$U$89, SMALL(IF($P$3:$P$89="○", ROW($P$3:$P$89)-ROW($P$3)+1), ROW(A82)), COLUMNS($Q$3:Q84)), "")</f>
        <v/>
      </c>
      <c r="R186" s="1189" t="str">
        <f t="array" ref="R186">IFERROR(INDEX($Q$3:$U$89, SMALL(IF($P$3:$P$89="○", ROW($P$3:$P$89)-ROW($P$3)+1), ROW(B82)), COLUMNS($Q$3:R84)), "")</f>
        <v/>
      </c>
      <c r="S186" s="1189" t="str">
        <f t="array" ref="S186">IFERROR(INDEX($Q$3:$U$89, SMALL(IF($P$3:$P$89="○", ROW($P$3:$P$89)-ROW($P$3)+1), ROW(C82)), COLUMNS($Q$3:S84)), "")</f>
        <v/>
      </c>
      <c r="T186" s="1189" t="str">
        <f t="array" ref="T186">IFERROR(INDEX($Q$3:$U$89, SMALL(IF($P$3:$P$89="○", ROW($P$3:$P$89)-ROW($P$3)+1), ROW(D82)), COLUMNS($Q$3:T84)), "")</f>
        <v/>
      </c>
      <c r="U186" s="1189" t="str">
        <f t="array" ref="U186">IFERROR(INDEX($Q$3:$U$89, SMALL(IF($P$3:$P$89="○", ROW($P$3:$P$89)-ROW($P$3)+1), ROW(E82)), COLUMNS($Q$3:U84)), "")</f>
        <v/>
      </c>
    </row>
    <row r="187" spans="17:21">
      <c r="Q187" s="1189" t="str">
        <f t="array" ref="Q187">IFERROR(INDEX($Q$3:$U$89, SMALL(IF($P$3:$P$89="○", ROW($P$3:$P$89)-ROW($P$3)+1), ROW(A83)), COLUMNS($Q$3:Q85)), "")</f>
        <v/>
      </c>
      <c r="R187" s="1189" t="str">
        <f t="array" ref="R187">IFERROR(INDEX($Q$3:$U$89, SMALL(IF($P$3:$P$89="○", ROW($P$3:$P$89)-ROW($P$3)+1), ROW(B83)), COLUMNS($Q$3:R85)), "")</f>
        <v/>
      </c>
      <c r="S187" s="1189" t="str">
        <f t="array" ref="S187">IFERROR(INDEX($Q$3:$U$89, SMALL(IF($P$3:$P$89="○", ROW($P$3:$P$89)-ROW($P$3)+1), ROW(C83)), COLUMNS($Q$3:S85)), "")</f>
        <v/>
      </c>
      <c r="T187" s="1189" t="str">
        <f t="array" ref="T187">IFERROR(INDEX($Q$3:$U$89, SMALL(IF($P$3:$P$89="○", ROW($P$3:$P$89)-ROW($P$3)+1), ROW(D83)), COLUMNS($Q$3:T85)), "")</f>
        <v/>
      </c>
      <c r="U187" s="1189" t="str">
        <f t="array" ref="U187">IFERROR(INDEX($Q$3:$U$89, SMALL(IF($P$3:$P$89="○", ROW($P$3:$P$89)-ROW($P$3)+1), ROW(E83)), COLUMNS($Q$3:U85)), "")</f>
        <v/>
      </c>
    </row>
    <row r="188" spans="17:21">
      <c r="Q188" s="1189" t="str">
        <f t="array" ref="Q188">IFERROR(INDEX($Q$3:$U$89, SMALL(IF($P$3:$P$89="○", ROW($P$3:$P$89)-ROW($P$3)+1), ROW(A84)), COLUMNS($Q$3:Q86)), "")</f>
        <v/>
      </c>
      <c r="R188" s="1189" t="str">
        <f t="array" ref="R188">IFERROR(INDEX($Q$3:$U$89, SMALL(IF($P$3:$P$89="○", ROW($P$3:$P$89)-ROW($P$3)+1), ROW(B84)), COLUMNS($Q$3:R86)), "")</f>
        <v/>
      </c>
      <c r="S188" s="1189" t="str">
        <f t="array" ref="S188">IFERROR(INDEX($Q$3:$U$89, SMALL(IF($P$3:$P$89="○", ROW($P$3:$P$89)-ROW($P$3)+1), ROW(C84)), COLUMNS($Q$3:S86)), "")</f>
        <v/>
      </c>
      <c r="T188" s="1189" t="str">
        <f t="array" ref="T188">IFERROR(INDEX($Q$3:$U$89, SMALL(IF($P$3:$P$89="○", ROW($P$3:$P$89)-ROW($P$3)+1), ROW(D84)), COLUMNS($Q$3:T86)), "")</f>
        <v/>
      </c>
      <c r="U188" s="1189" t="str">
        <f t="array" ref="U188">IFERROR(INDEX($Q$3:$U$89, SMALL(IF($P$3:$P$89="○", ROW($P$3:$P$89)-ROW($P$3)+1), ROW(E84)), COLUMNS($Q$3:U86)), "")</f>
        <v/>
      </c>
    </row>
    <row r="189" spans="17:21">
      <c r="Q189" s="1189" t="str">
        <f t="array" ref="Q189">IFERROR(INDEX($Q$3:$U$89, SMALL(IF($P$3:$P$89="○", ROW($P$3:$P$89)-ROW($P$3)+1), ROW(A85)), COLUMNS($Q$3:Q87)), "")</f>
        <v/>
      </c>
      <c r="R189" s="1189" t="str">
        <f t="array" ref="R189">IFERROR(INDEX($Q$3:$U$89, SMALL(IF($P$3:$P$89="○", ROW($P$3:$P$89)-ROW($P$3)+1), ROW(B85)), COLUMNS($Q$3:R87)), "")</f>
        <v/>
      </c>
      <c r="S189" s="1189" t="str">
        <f t="array" ref="S189">IFERROR(INDEX($Q$3:$U$89, SMALL(IF($P$3:$P$89="○", ROW($P$3:$P$89)-ROW($P$3)+1), ROW(C85)), COLUMNS($Q$3:S87)), "")</f>
        <v/>
      </c>
      <c r="T189" s="1189" t="str">
        <f t="array" ref="T189">IFERROR(INDEX($Q$3:$U$89, SMALL(IF($P$3:$P$89="○", ROW($P$3:$P$89)-ROW($P$3)+1), ROW(D85)), COLUMNS($Q$3:T87)), "")</f>
        <v/>
      </c>
      <c r="U189" s="1189" t="str">
        <f t="array" ref="U189">IFERROR(INDEX($Q$3:$U$89, SMALL(IF($P$3:$P$89="○", ROW($P$3:$P$89)-ROW($P$3)+1), ROW(E85)), COLUMNS($Q$3:U87)), "")</f>
        <v/>
      </c>
    </row>
    <row r="190" spans="17:21">
      <c r="Q190" s="1189" t="str">
        <f t="array" ref="Q190">IFERROR(INDEX($Q$3:$U$89, SMALL(IF($P$3:$P$89="○", ROW($P$3:$P$89)-ROW($P$3)+1), ROW(A86)), COLUMNS($Q$3:Q88)), "")</f>
        <v/>
      </c>
      <c r="R190" s="1189" t="str">
        <f t="array" ref="R190">IFERROR(INDEX($Q$3:$U$89, SMALL(IF($P$3:$P$89="○", ROW($P$3:$P$89)-ROW($P$3)+1), ROW(B86)), COLUMNS($Q$3:R88)), "")</f>
        <v/>
      </c>
      <c r="S190" s="1189" t="str">
        <f t="array" ref="S190">IFERROR(INDEX($Q$3:$U$89, SMALL(IF($P$3:$P$89="○", ROW($P$3:$P$89)-ROW($P$3)+1), ROW(C86)), COLUMNS($Q$3:S88)), "")</f>
        <v/>
      </c>
      <c r="T190" s="1189" t="str">
        <f t="array" ref="T190">IFERROR(INDEX($Q$3:$U$89, SMALL(IF($P$3:$P$89="○", ROW($P$3:$P$89)-ROW($P$3)+1), ROW(D86)), COLUMNS($Q$3:T88)), "")</f>
        <v/>
      </c>
      <c r="U190" s="1189" t="str">
        <f t="array" ref="U190">IFERROR(INDEX($Q$3:$U$89, SMALL(IF($P$3:$P$89="○", ROW($P$3:$P$89)-ROW($P$3)+1), ROW(E86)), COLUMNS($Q$3:U88)), "")</f>
        <v/>
      </c>
    </row>
    <row r="191" spans="17:21">
      <c r="Q191" s="1189" t="str">
        <f t="array" ref="Q191">IFERROR(INDEX($Q$3:$U$89, SMALL(IF($P$3:$P$89="○", ROW($P$3:$P$89)-ROW($P$3)+1), ROW(A87)), COLUMNS($Q$3:Q89)), "")</f>
        <v/>
      </c>
      <c r="R191" s="1189" t="str">
        <f t="array" ref="R191">IFERROR(INDEX($Q$3:$U$89, SMALL(IF($P$3:$P$89="○", ROW($P$3:$P$89)-ROW($P$3)+1), ROW(B87)), COLUMNS($Q$3:R89)), "")</f>
        <v/>
      </c>
      <c r="S191" s="1189" t="str">
        <f t="array" ref="S191">IFERROR(INDEX($Q$3:$U$89, SMALL(IF($P$3:$P$89="○", ROW($P$3:$P$89)-ROW($P$3)+1), ROW(C87)), COLUMNS($Q$3:S89)), "")</f>
        <v/>
      </c>
      <c r="T191" s="1189" t="str">
        <f t="array" ref="T191">IFERROR(INDEX($Q$3:$U$89, SMALL(IF($P$3:$P$89="○", ROW($P$3:$P$89)-ROW($P$3)+1), ROW(D87)), COLUMNS($Q$3:T89)), "")</f>
        <v/>
      </c>
      <c r="U191" s="1189" t="str">
        <f t="array" ref="U191">IFERROR(INDEX($Q$3:$U$89, SMALL(IF($P$3:$P$89="○", ROW($P$3:$P$89)-ROW($P$3)+1), ROW(E87)), COLUMNS($Q$3:U89)), "")</f>
        <v/>
      </c>
    </row>
    <row r="192" spans="17:21">
      <c r="Q192" s="1189" t="str">
        <f t="array" ref="Q192">IFERROR(INDEX($Q$3:$U$89, SMALL(IF($P$3:$P$89="○", ROW($P$3:$P$89)-ROW($P$3)+1), ROW(A88)), COLUMNS($Q$3:Q90)), "")</f>
        <v/>
      </c>
      <c r="R192" s="1189" t="str">
        <f t="array" ref="R192">IFERROR(INDEX($Q$3:$U$89, SMALL(IF($P$3:$P$89="○", ROW($P$3:$P$89)-ROW($P$3)+1), ROW(B88)), COLUMNS($Q$3:R90)), "")</f>
        <v/>
      </c>
      <c r="S192" s="1189" t="str">
        <f t="array" ref="S192">IFERROR(INDEX($Q$3:$U$89, SMALL(IF($P$3:$P$89="○", ROW($P$3:$P$89)-ROW($P$3)+1), ROW(C88)), COLUMNS($Q$3:S90)), "")</f>
        <v/>
      </c>
      <c r="T192" s="1189" t="str">
        <f t="array" ref="T192">IFERROR(INDEX($Q$3:$U$89, SMALL(IF($P$3:$P$89="○", ROW($P$3:$P$89)-ROW($P$3)+1), ROW(D88)), COLUMNS($Q$3:T90)), "")</f>
        <v/>
      </c>
      <c r="U192" s="1189" t="str">
        <f t="array" ref="U192">IFERROR(INDEX($Q$3:$U$89, SMALL(IF($P$3:$P$89="○", ROW($P$3:$P$89)-ROW($P$3)+1), ROW(E88)), COLUMNS($Q$3:U90)), "")</f>
        <v/>
      </c>
    </row>
    <row r="193" spans="17:21">
      <c r="Q193" s="1189" t="str">
        <f t="array" ref="Q193">IFERROR(INDEX($Q$3:$U$89, SMALL(IF($P$3:$P$89="○", ROW($P$3:$P$89)-ROW($P$3)+1), ROW(A89)), COLUMNS($Q$3:Q91)), "")</f>
        <v/>
      </c>
      <c r="R193" s="1189" t="str">
        <f t="array" ref="R193">IFERROR(INDEX($Q$3:$U$89, SMALL(IF($P$3:$P$89="○", ROW($P$3:$P$89)-ROW($P$3)+1), ROW(B89)), COLUMNS($Q$3:R91)), "")</f>
        <v/>
      </c>
      <c r="S193" s="1189" t="str">
        <f t="array" ref="S193">IFERROR(INDEX($Q$3:$U$89, SMALL(IF($P$3:$P$89="○", ROW($P$3:$P$89)-ROW($P$3)+1), ROW(C89)), COLUMNS($Q$3:S91)), "")</f>
        <v/>
      </c>
      <c r="T193" s="1189" t="str">
        <f t="array" ref="T193">IFERROR(INDEX($Q$3:$U$89, SMALL(IF($P$3:$P$89="○", ROW($P$3:$P$89)-ROW($P$3)+1), ROW(D89)), COLUMNS($Q$3:T91)), "")</f>
        <v/>
      </c>
      <c r="U193" s="1189" t="str">
        <f t="array" ref="U193">IFERROR(INDEX($Q$3:$U$89, SMALL(IF($P$3:$P$89="○", ROW($P$3:$P$89)-ROW($P$3)+1), ROW(E89)), COLUMNS($Q$3:U91)), "")</f>
        <v/>
      </c>
    </row>
    <row r="194" spans="17:21">
      <c r="Q194" s="1189" t="str">
        <f t="array" ref="Q194">IFERROR(INDEX($Q$3:$U$89, SMALL(IF($P$3:$P$89="○", ROW($P$3:$P$89)-ROW($P$3)+1), ROW(A90)), COLUMNS($Q$3:Q92)), "")</f>
        <v/>
      </c>
      <c r="R194" s="1189" t="str">
        <f t="array" ref="R194">IFERROR(INDEX($Q$3:$U$89, SMALL(IF($P$3:$P$89="○", ROW($P$3:$P$89)-ROW($P$3)+1), ROW(B90)), COLUMNS($Q$3:R92)), "")</f>
        <v/>
      </c>
      <c r="S194" s="1189" t="str">
        <f t="array" ref="S194">IFERROR(INDEX($Q$3:$U$89, SMALL(IF($P$3:$P$89="○", ROW($P$3:$P$89)-ROW($P$3)+1), ROW(C90)), COLUMNS($Q$3:S92)), "")</f>
        <v/>
      </c>
      <c r="T194" s="1189" t="str">
        <f t="array" ref="T194">IFERROR(INDEX($Q$3:$U$89, SMALL(IF($P$3:$P$89="○", ROW($P$3:$P$89)-ROW($P$3)+1), ROW(D90)), COLUMNS($Q$3:T92)), "")</f>
        <v/>
      </c>
      <c r="U194" s="1189" t="str">
        <f t="array" ref="U194">IFERROR(INDEX($Q$3:$U$89, SMALL(IF($P$3:$P$89="○", ROW($P$3:$P$89)-ROW($P$3)+1), ROW(E90)), COLUMNS($Q$3:U92)), "")</f>
        <v/>
      </c>
    </row>
    <row r="195" spans="17:21">
      <c r="Q195" s="1189" t="str">
        <f t="array" ref="Q195">IFERROR(INDEX($Q$3:$U$89, SMALL(IF($P$3:$P$89="○", ROW($P$3:$P$89)-ROW($P$3)+1), ROW(A91)), COLUMNS($Q$3:Q93)), "")</f>
        <v/>
      </c>
      <c r="R195" s="1189" t="str">
        <f t="array" ref="R195">IFERROR(INDEX($Q$3:$U$89, SMALL(IF($P$3:$P$89="○", ROW($P$3:$P$89)-ROW($P$3)+1), ROW(B91)), COLUMNS($Q$3:R93)), "")</f>
        <v/>
      </c>
      <c r="S195" s="1189" t="str">
        <f t="array" ref="S195">IFERROR(INDEX($Q$3:$U$89, SMALL(IF($P$3:$P$89="○", ROW($P$3:$P$89)-ROW($P$3)+1), ROW(C91)), COLUMNS($Q$3:S93)), "")</f>
        <v/>
      </c>
      <c r="T195" s="1189" t="str">
        <f t="array" ref="T195">IFERROR(INDEX($Q$3:$U$89, SMALL(IF($P$3:$P$89="○", ROW($P$3:$P$89)-ROW($P$3)+1), ROW(D91)), COLUMNS($Q$3:T93)), "")</f>
        <v/>
      </c>
      <c r="U195" s="1189" t="str">
        <f t="array" ref="U195">IFERROR(INDEX($Q$3:$U$89, SMALL(IF($P$3:$P$89="○", ROW($P$3:$P$89)-ROW($P$3)+1), ROW(E91)), COLUMNS($Q$3:U93)), "")</f>
        <v/>
      </c>
    </row>
    <row r="196" spans="17:21">
      <c r="Q196" s="1189" t="str">
        <f t="array" ref="Q196">IFERROR(INDEX($Q$3:$U$89, SMALL(IF($P$3:$P$89="○", ROW($P$3:$P$89)-ROW($P$3)+1), ROW(A92)), COLUMNS($Q$3:Q94)), "")</f>
        <v/>
      </c>
      <c r="R196" s="1189" t="str">
        <f t="array" ref="R196">IFERROR(INDEX($Q$3:$U$89, SMALL(IF($P$3:$P$89="○", ROW($P$3:$P$89)-ROW($P$3)+1), ROW(B92)), COLUMNS($Q$3:R94)), "")</f>
        <v/>
      </c>
      <c r="S196" s="1189" t="str">
        <f t="array" ref="S196">IFERROR(INDEX($Q$3:$U$89, SMALL(IF($P$3:$P$89="○", ROW($P$3:$P$89)-ROW($P$3)+1), ROW(C92)), COLUMNS($Q$3:S94)), "")</f>
        <v/>
      </c>
      <c r="T196" s="1189" t="str">
        <f t="array" ref="T196">IFERROR(INDEX($Q$3:$U$89, SMALL(IF($P$3:$P$89="○", ROW($P$3:$P$89)-ROW($P$3)+1), ROW(D92)), COLUMNS($Q$3:T94)), "")</f>
        <v/>
      </c>
      <c r="U196" s="1189" t="str">
        <f t="array" ref="U196">IFERROR(INDEX($Q$3:$U$89, SMALL(IF($P$3:$P$89="○", ROW($P$3:$P$89)-ROW($P$3)+1), ROW(E92)), COLUMNS($Q$3:U94)), "")</f>
        <v/>
      </c>
    </row>
    <row r="197" spans="17:21">
      <c r="Q197" s="1189" t="str">
        <f t="array" ref="Q197">IFERROR(INDEX($Q$3:$U$89, SMALL(IF($P$3:$P$89="○", ROW($P$3:$P$89)-ROW($P$3)+1), ROW(A93)), COLUMNS($Q$3:Q95)), "")</f>
        <v/>
      </c>
      <c r="R197" s="1189" t="str">
        <f t="array" ref="R197">IFERROR(INDEX($Q$3:$U$89, SMALL(IF($P$3:$P$89="○", ROW($P$3:$P$89)-ROW($P$3)+1), ROW(B93)), COLUMNS($Q$3:R95)), "")</f>
        <v/>
      </c>
      <c r="S197" s="1189" t="str">
        <f t="array" ref="S197">IFERROR(INDEX($Q$3:$U$89, SMALL(IF($P$3:$P$89="○", ROW($P$3:$P$89)-ROW($P$3)+1), ROW(C93)), COLUMNS($Q$3:S95)), "")</f>
        <v/>
      </c>
      <c r="T197" s="1189" t="str">
        <f t="array" ref="T197">IFERROR(INDEX($Q$3:$U$89, SMALL(IF($P$3:$P$89="○", ROW($P$3:$P$89)-ROW($P$3)+1), ROW(D93)), COLUMNS($Q$3:T95)), "")</f>
        <v/>
      </c>
      <c r="U197" s="1189" t="str">
        <f t="array" ref="U197">IFERROR(INDEX($Q$3:$U$89, SMALL(IF($P$3:$P$89="○", ROW($P$3:$P$89)-ROW($P$3)+1), ROW(E93)), COLUMNS($Q$3:U95)), "")</f>
        <v/>
      </c>
    </row>
    <row r="198" spans="17:21">
      <c r="Q198" s="1189" t="str">
        <f t="array" ref="Q198">IFERROR(INDEX($Q$3:$U$89, SMALL(IF($P$3:$P$89="○", ROW($P$3:$P$89)-ROW($P$3)+1), ROW(A94)), COLUMNS($Q$3:Q96)), "")</f>
        <v/>
      </c>
      <c r="R198" s="1189" t="str">
        <f t="array" ref="R198">IFERROR(INDEX($Q$3:$U$89, SMALL(IF($P$3:$P$89="○", ROW($P$3:$P$89)-ROW($P$3)+1), ROW(B94)), COLUMNS($Q$3:R96)), "")</f>
        <v/>
      </c>
      <c r="S198" s="1189" t="str">
        <f t="array" ref="S198">IFERROR(INDEX($Q$3:$U$89, SMALL(IF($P$3:$P$89="○", ROW($P$3:$P$89)-ROW($P$3)+1), ROW(C94)), COLUMNS($Q$3:S96)), "")</f>
        <v/>
      </c>
      <c r="T198" s="1189" t="str">
        <f t="array" ref="T198">IFERROR(INDEX($Q$3:$U$89, SMALL(IF($P$3:$P$89="○", ROW($P$3:$P$89)-ROW($P$3)+1), ROW(D94)), COLUMNS($Q$3:T96)), "")</f>
        <v/>
      </c>
      <c r="U198" s="1189" t="str">
        <f t="array" ref="U198">IFERROR(INDEX($Q$3:$U$89, SMALL(IF($P$3:$P$89="○", ROW($P$3:$P$89)-ROW($P$3)+1), ROW(E94)), COLUMNS($Q$3:U96)), "")</f>
        <v/>
      </c>
    </row>
    <row r="199" spans="17:21">
      <c r="Q199" s="1189" t="str">
        <f t="array" ref="Q199">IFERROR(INDEX($Q$3:$U$89, SMALL(IF($P$3:$P$89="○", ROW($P$3:$P$89)-ROW($P$3)+1), ROW(A95)), COLUMNS($Q$3:Q97)), "")</f>
        <v/>
      </c>
      <c r="R199" s="1189" t="str">
        <f t="array" ref="R199">IFERROR(INDEX($Q$3:$U$89, SMALL(IF($P$3:$P$89="○", ROW($P$3:$P$89)-ROW($P$3)+1), ROW(B95)), COLUMNS($Q$3:R97)), "")</f>
        <v/>
      </c>
      <c r="S199" s="1189" t="str">
        <f t="array" ref="S199">IFERROR(INDEX($Q$3:$U$89, SMALL(IF($P$3:$P$89="○", ROW($P$3:$P$89)-ROW($P$3)+1), ROW(C95)), COLUMNS($Q$3:S97)), "")</f>
        <v/>
      </c>
      <c r="T199" s="1189" t="str">
        <f t="array" ref="T199">IFERROR(INDEX($Q$3:$U$89, SMALL(IF($P$3:$P$89="○", ROW($P$3:$P$89)-ROW($P$3)+1), ROW(D95)), COLUMNS($Q$3:T97)), "")</f>
        <v/>
      </c>
      <c r="U199" s="1189" t="str">
        <f t="array" ref="U199">IFERROR(INDEX($Q$3:$U$89, SMALL(IF($P$3:$P$89="○", ROW($P$3:$P$89)-ROW($P$3)+1), ROW(E95)), COLUMNS($Q$3:U97)), "")</f>
        <v/>
      </c>
    </row>
    <row r="200" spans="17:21">
      <c r="Q200" s="1189" t="str">
        <f t="array" ref="Q200">IFERROR(INDEX($Q$3:$U$89, SMALL(IF($P$3:$P$89="○", ROW($P$3:$P$89)-ROW($P$3)+1), ROW(A96)), COLUMNS($Q$3:Q98)), "")</f>
        <v/>
      </c>
      <c r="R200" s="1189" t="str">
        <f t="array" ref="R200">IFERROR(INDEX($Q$3:$U$89, SMALL(IF($P$3:$P$89="○", ROW($P$3:$P$89)-ROW($P$3)+1), ROW(B96)), COLUMNS($Q$3:R98)), "")</f>
        <v/>
      </c>
      <c r="S200" s="1189" t="str">
        <f t="array" ref="S200">IFERROR(INDEX($Q$3:$U$89, SMALL(IF($P$3:$P$89="○", ROW($P$3:$P$89)-ROW($P$3)+1), ROW(C96)), COLUMNS($Q$3:S98)), "")</f>
        <v/>
      </c>
      <c r="T200" s="1189" t="str">
        <f t="array" ref="T200">IFERROR(INDEX($Q$3:$U$89, SMALL(IF($P$3:$P$89="○", ROW($P$3:$P$89)-ROW($P$3)+1), ROW(D96)), COLUMNS($Q$3:T98)), "")</f>
        <v/>
      </c>
      <c r="U200" s="1189" t="str">
        <f t="array" ref="U200">IFERROR(INDEX($Q$3:$U$89, SMALL(IF($P$3:$P$89="○", ROW($P$3:$P$89)-ROW($P$3)+1), ROW(E96)), COLUMNS($Q$3:U98)), "")</f>
        <v/>
      </c>
    </row>
    <row r="201" spans="17:21">
      <c r="Q201" s="1189" t="str">
        <f t="array" ref="Q201">IFERROR(INDEX($Q$3:$U$89, SMALL(IF($P$3:$P$89="○", ROW($P$3:$P$89)-ROW($P$3)+1), ROW(A97)), COLUMNS($Q$3:Q99)), "")</f>
        <v/>
      </c>
      <c r="R201" s="1189" t="str">
        <f t="array" ref="R201">IFERROR(INDEX($Q$3:$U$89, SMALL(IF($P$3:$P$89="○", ROW($P$3:$P$89)-ROW($P$3)+1), ROW(B97)), COLUMNS($Q$3:R99)), "")</f>
        <v/>
      </c>
      <c r="S201" s="1189" t="str">
        <f t="array" ref="S201">IFERROR(INDEX($Q$3:$U$89, SMALL(IF($P$3:$P$89="○", ROW($P$3:$P$89)-ROW($P$3)+1), ROW(C97)), COLUMNS($Q$3:S99)), "")</f>
        <v/>
      </c>
      <c r="T201" s="1189" t="str">
        <f t="array" ref="T201">IFERROR(INDEX($Q$3:$U$89, SMALL(IF($P$3:$P$89="○", ROW($P$3:$P$89)-ROW($P$3)+1), ROW(D97)), COLUMNS($Q$3:T99)), "")</f>
        <v/>
      </c>
      <c r="U201" s="1189" t="str">
        <f t="array" ref="U201">IFERROR(INDEX($Q$3:$U$89, SMALL(IF($P$3:$P$89="○", ROW($P$3:$P$89)-ROW($P$3)+1), ROW(E97)), COLUMNS($Q$3:U99)), "")</f>
        <v/>
      </c>
    </row>
    <row r="202" spans="17:21">
      <c r="Q202" s="1189" t="str">
        <f t="array" ref="Q202">IFERROR(INDEX($Q$3:$U$89, SMALL(IF($P$3:$P$89="○", ROW($P$3:$P$89)-ROW($P$3)+1), ROW(A98)), COLUMNS($Q$3:Q100)), "")</f>
        <v/>
      </c>
      <c r="R202" s="1189" t="str">
        <f t="array" ref="R202">IFERROR(INDEX($Q$3:$U$89, SMALL(IF($P$3:$P$89="○", ROW($P$3:$P$89)-ROW($P$3)+1), ROW(B98)), COLUMNS($Q$3:R100)), "")</f>
        <v/>
      </c>
      <c r="S202" s="1189" t="str">
        <f t="array" ref="S202">IFERROR(INDEX($Q$3:$U$89, SMALL(IF($P$3:$P$89="○", ROW($P$3:$P$89)-ROW($P$3)+1), ROW(C98)), COLUMNS($Q$3:S100)), "")</f>
        <v/>
      </c>
      <c r="T202" s="1189" t="str">
        <f t="array" ref="T202">IFERROR(INDEX($Q$3:$U$89, SMALL(IF($P$3:$P$89="○", ROW($P$3:$P$89)-ROW($P$3)+1), ROW(D98)), COLUMNS($Q$3:T100)), "")</f>
        <v/>
      </c>
      <c r="U202" s="1189" t="str">
        <f t="array" ref="U202">IFERROR(INDEX($Q$3:$U$89, SMALL(IF($P$3:$P$89="○", ROW($P$3:$P$89)-ROW($P$3)+1), ROW(E98)), COLUMNS($Q$3:U100)), "")</f>
        <v/>
      </c>
    </row>
    <row r="203" spans="17:21">
      <c r="Q203" s="1189" t="str">
        <f t="array" ref="Q203">IFERROR(INDEX($Q$3:$U$89, SMALL(IF($P$3:$P$89="○", ROW($P$3:$P$89)-ROW($P$3)+1), ROW(A99)), COLUMNS($Q$3:Q101)), "")</f>
        <v/>
      </c>
      <c r="R203" s="1189" t="str">
        <f t="array" ref="R203">IFERROR(INDEX($Q$3:$U$89, SMALL(IF($P$3:$P$89="○", ROW($P$3:$P$89)-ROW($P$3)+1), ROW(B99)), COLUMNS($Q$3:R101)), "")</f>
        <v/>
      </c>
      <c r="S203" s="1189" t="str">
        <f t="array" ref="S203">IFERROR(INDEX($Q$3:$U$89, SMALL(IF($P$3:$P$89="○", ROW($P$3:$P$89)-ROW($P$3)+1), ROW(C99)), COLUMNS($Q$3:S101)), "")</f>
        <v/>
      </c>
      <c r="T203" s="1189" t="str">
        <f t="array" ref="T203">IFERROR(INDEX($Q$3:$U$89, SMALL(IF($P$3:$P$89="○", ROW($P$3:$P$89)-ROW($P$3)+1), ROW(D99)), COLUMNS($Q$3:T101)), "")</f>
        <v/>
      </c>
      <c r="U203" s="1189" t="str">
        <f t="array" ref="U203">IFERROR(INDEX($Q$3:$U$89, SMALL(IF($P$3:$P$89="○", ROW($P$3:$P$89)-ROW($P$3)+1), ROW(E99)), COLUMNS($Q$3:U101)), "")</f>
        <v/>
      </c>
    </row>
    <row r="204" spans="17:21">
      <c r="Q204" s="1189" t="str">
        <f t="array" ref="Q204">IFERROR(INDEX($Q$3:$U$89, SMALL(IF($P$3:$P$89="○", ROW($P$3:$P$89)-ROW($P$3)+1), ROW(A100)), COLUMNS($Q$3:Q102)), "")</f>
        <v/>
      </c>
      <c r="R204" s="1189" t="str">
        <f t="array" ref="R204">IFERROR(INDEX($Q$3:$U$89, SMALL(IF($P$3:$P$89="○", ROW($P$3:$P$89)-ROW($P$3)+1), ROW(B100)), COLUMNS($Q$3:R102)), "")</f>
        <v/>
      </c>
      <c r="S204" s="1189" t="str">
        <f t="array" ref="S204">IFERROR(INDEX($Q$3:$U$89, SMALL(IF($P$3:$P$89="○", ROW($P$3:$P$89)-ROW($P$3)+1), ROW(C100)), COLUMNS($Q$3:S102)), "")</f>
        <v/>
      </c>
      <c r="T204" s="1189" t="str">
        <f t="array" ref="T204">IFERROR(INDEX($Q$3:$U$89, SMALL(IF($P$3:$P$89="○", ROW($P$3:$P$89)-ROW($P$3)+1), ROW(D100)), COLUMNS($Q$3:T102)), "")</f>
        <v/>
      </c>
      <c r="U204" s="1189" t="str">
        <f t="array" ref="U204">IFERROR(INDEX($Q$3:$U$89, SMALL(IF($P$3:$P$89="○", ROW($P$3:$P$89)-ROW($P$3)+1), ROW(E100)), COLUMNS($Q$3:U102)), "")</f>
        <v/>
      </c>
    </row>
    <row r="205" spans="17:21">
      <c r="Q205" s="1189" t="str">
        <f t="array" ref="Q205">IFERROR(INDEX($Q$3:$U$89, SMALL(IF($P$3:$P$89="○", ROW($P$3:$P$89)-ROW($P$3)+1), ROW(A101)), COLUMNS($Q$3:Q103)), "")</f>
        <v/>
      </c>
      <c r="R205" s="1189" t="str">
        <f t="array" ref="R205">IFERROR(INDEX($Q$3:$U$89, SMALL(IF($P$3:$P$89="○", ROW($P$3:$P$89)-ROW($P$3)+1), ROW(B101)), COLUMNS($Q$3:R103)), "")</f>
        <v/>
      </c>
      <c r="S205" s="1189" t="str">
        <f t="array" ref="S205">IFERROR(INDEX($Q$3:$U$89, SMALL(IF($P$3:$P$89="○", ROW($P$3:$P$89)-ROW($P$3)+1), ROW(C101)), COLUMNS($Q$3:S103)), "")</f>
        <v/>
      </c>
      <c r="T205" s="1189" t="str">
        <f t="array" ref="T205">IFERROR(INDEX($Q$3:$U$89, SMALL(IF($P$3:$P$89="○", ROW($P$3:$P$89)-ROW($P$3)+1), ROW(D101)), COLUMNS($Q$3:T103)), "")</f>
        <v/>
      </c>
      <c r="U205" s="1189" t="str">
        <f t="array" ref="U205">IFERROR(INDEX($Q$3:$U$89, SMALL(IF($P$3:$P$89="○", ROW($P$3:$P$89)-ROW($P$3)+1), ROW(E101)), COLUMNS($Q$3:U103)), "")</f>
        <v/>
      </c>
    </row>
    <row r="206" spans="17:21">
      <c r="Q206" s="1189" t="str">
        <f t="array" ref="Q206">IFERROR(INDEX($Q$3:$U$89, SMALL(IF($P$3:$P$89="○", ROW($P$3:$P$89)-ROW($P$3)+1), ROW(A102)), COLUMNS($Q$3:Q104)), "")</f>
        <v/>
      </c>
      <c r="R206" s="1189" t="str">
        <f t="array" ref="R206">IFERROR(INDEX($Q$3:$U$89, SMALL(IF($P$3:$P$89="○", ROW($P$3:$P$89)-ROW($P$3)+1), ROW(B102)), COLUMNS($Q$3:R104)), "")</f>
        <v/>
      </c>
      <c r="S206" s="1189" t="str">
        <f t="array" ref="S206">IFERROR(INDEX($Q$3:$U$89, SMALL(IF($P$3:$P$89="○", ROW($P$3:$P$89)-ROW($P$3)+1), ROW(C102)), COLUMNS($Q$3:S104)), "")</f>
        <v/>
      </c>
      <c r="T206" s="1189" t="str">
        <f t="array" ref="T206">IFERROR(INDEX($Q$3:$U$89, SMALL(IF($P$3:$P$89="○", ROW($P$3:$P$89)-ROW($P$3)+1), ROW(D102)), COLUMNS($Q$3:T104)), "")</f>
        <v/>
      </c>
      <c r="U206" s="1189" t="str">
        <f t="array" ref="U206">IFERROR(INDEX($Q$3:$U$89, SMALL(IF($P$3:$P$89="○", ROW($P$3:$P$89)-ROW($P$3)+1), ROW(E102)), COLUMNS($Q$3:U104)), "")</f>
        <v/>
      </c>
    </row>
    <row r="207" spans="17:21">
      <c r="Q207" s="1189" t="str">
        <f t="array" ref="Q207">IFERROR(INDEX($Q$3:$U$89, SMALL(IF($P$3:$P$89="○", ROW($P$3:$P$89)-ROW($P$3)+1), ROW(A103)), COLUMNS($Q$3:Q105)), "")</f>
        <v/>
      </c>
      <c r="R207" s="1189" t="str">
        <f t="array" ref="R207">IFERROR(INDEX($Q$3:$U$89, SMALL(IF($P$3:$P$89="○", ROW($P$3:$P$89)-ROW($P$3)+1), ROW(B103)), COLUMNS($Q$3:R105)), "")</f>
        <v/>
      </c>
      <c r="S207" s="1189" t="str">
        <f t="array" ref="S207">IFERROR(INDEX($Q$3:$U$89, SMALL(IF($P$3:$P$89="○", ROW($P$3:$P$89)-ROW($P$3)+1), ROW(C103)), COLUMNS($Q$3:S105)), "")</f>
        <v/>
      </c>
      <c r="T207" s="1189" t="str">
        <f t="array" ref="T207">IFERROR(INDEX($Q$3:$U$89, SMALL(IF($P$3:$P$89="○", ROW($P$3:$P$89)-ROW($P$3)+1), ROW(D103)), COLUMNS($Q$3:T105)), "")</f>
        <v/>
      </c>
      <c r="U207" s="1189" t="str">
        <f t="array" ref="U207">IFERROR(INDEX($Q$3:$U$89, SMALL(IF($P$3:$P$89="○", ROW($P$3:$P$89)-ROW($P$3)+1), ROW(E103)), COLUMNS($Q$3:U105)), "")</f>
        <v/>
      </c>
    </row>
    <row r="208" spans="17:21">
      <c r="Q208" s="1189" t="str">
        <f t="array" ref="Q208">IFERROR(INDEX($Q$3:$U$89, SMALL(IF($P$3:$P$89="○", ROW($P$3:$P$89)-ROW($P$3)+1), ROW(A104)), COLUMNS($Q$3:Q106)), "")</f>
        <v/>
      </c>
      <c r="R208" s="1189" t="str">
        <f t="array" ref="R208">IFERROR(INDEX($Q$3:$U$89, SMALL(IF($P$3:$P$89="○", ROW($P$3:$P$89)-ROW($P$3)+1), ROW(B104)), COLUMNS($Q$3:R106)), "")</f>
        <v/>
      </c>
      <c r="S208" s="1189" t="str">
        <f t="array" ref="S208">IFERROR(INDEX($Q$3:$U$89, SMALL(IF($P$3:$P$89="○", ROW($P$3:$P$89)-ROW($P$3)+1), ROW(C104)), COLUMNS($Q$3:S106)), "")</f>
        <v/>
      </c>
      <c r="T208" s="1189" t="str">
        <f t="array" ref="T208">IFERROR(INDEX($Q$3:$U$89, SMALL(IF($P$3:$P$89="○", ROW($P$3:$P$89)-ROW($P$3)+1), ROW(D104)), COLUMNS($Q$3:T106)), "")</f>
        <v/>
      </c>
      <c r="U208" s="1189" t="str">
        <f t="array" ref="U208">IFERROR(INDEX($Q$3:$U$89, SMALL(IF($P$3:$P$89="○", ROW($P$3:$P$89)-ROW($P$3)+1), ROW(E104)), COLUMNS($Q$3:U106)), "")</f>
        <v/>
      </c>
    </row>
    <row r="209" spans="17:21">
      <c r="Q209" s="1189" t="str">
        <f t="array" ref="Q209">IFERROR(INDEX($Q$3:$U$89, SMALL(IF($P$3:$P$89="○", ROW($P$3:$P$89)-ROW($P$3)+1), ROW(A105)), COLUMNS($Q$3:Q107)), "")</f>
        <v/>
      </c>
      <c r="R209" s="1189" t="str">
        <f t="array" ref="R209">IFERROR(INDEX($Q$3:$U$89, SMALL(IF($P$3:$P$89="○", ROW($P$3:$P$89)-ROW($P$3)+1), ROW(B105)), COLUMNS($Q$3:R107)), "")</f>
        <v/>
      </c>
      <c r="S209" s="1189" t="str">
        <f t="array" ref="S209">IFERROR(INDEX($Q$3:$U$89, SMALL(IF($P$3:$P$89="○", ROW($P$3:$P$89)-ROW($P$3)+1), ROW(C105)), COLUMNS($Q$3:S107)), "")</f>
        <v/>
      </c>
      <c r="T209" s="1189" t="str">
        <f t="array" ref="T209">IFERROR(INDEX($Q$3:$U$89, SMALL(IF($P$3:$P$89="○", ROW($P$3:$P$89)-ROW($P$3)+1), ROW(D105)), COLUMNS($Q$3:T107)), "")</f>
        <v/>
      </c>
      <c r="U209" s="1189" t="str">
        <f t="array" ref="U209">IFERROR(INDEX($Q$3:$U$89, SMALL(IF($P$3:$P$89="○", ROW($P$3:$P$89)-ROW($P$3)+1), ROW(E105)), COLUMNS($Q$3:U107)), "")</f>
        <v/>
      </c>
    </row>
    <row r="210" spans="17:21">
      <c r="Q210" s="1189" t="str">
        <f t="array" ref="Q210">IFERROR(INDEX($Q$3:$U$89, SMALL(IF($P$3:$P$89="○", ROW($P$3:$P$89)-ROW($P$3)+1), ROW(A106)), COLUMNS($Q$3:Q108)), "")</f>
        <v/>
      </c>
      <c r="R210" s="1189" t="str">
        <f t="array" ref="R210">IFERROR(INDEX($Q$3:$U$89, SMALL(IF($P$3:$P$89="○", ROW($P$3:$P$89)-ROW($P$3)+1), ROW(B106)), COLUMNS($Q$3:R108)), "")</f>
        <v/>
      </c>
      <c r="S210" s="1189" t="str">
        <f t="array" ref="S210">IFERROR(INDEX($Q$3:$U$89, SMALL(IF($P$3:$P$89="○", ROW($P$3:$P$89)-ROW($P$3)+1), ROW(C106)), COLUMNS($Q$3:S108)), "")</f>
        <v/>
      </c>
      <c r="T210" s="1189" t="str">
        <f t="array" ref="T210">IFERROR(INDEX($Q$3:$U$89, SMALL(IF($P$3:$P$89="○", ROW($P$3:$P$89)-ROW($P$3)+1), ROW(D106)), COLUMNS($Q$3:T108)), "")</f>
        <v/>
      </c>
      <c r="U210" s="1189" t="str">
        <f t="array" ref="U210">IFERROR(INDEX($Q$3:$U$89, SMALL(IF($P$3:$P$89="○", ROW($P$3:$P$89)-ROW($P$3)+1), ROW(E106)), COLUMNS($Q$3:U108)), "")</f>
        <v/>
      </c>
    </row>
    <row r="211" spans="17:21">
      <c r="Q211" s="1189" t="str">
        <f t="array" ref="Q211">IFERROR(INDEX($Q$3:$U$89, SMALL(IF($P$3:$P$89="○", ROW($P$3:$P$89)-ROW($P$3)+1), ROW(A107)), COLUMNS($Q$3:Q109)), "")</f>
        <v/>
      </c>
      <c r="R211" s="1189" t="str">
        <f t="array" ref="R211">IFERROR(INDEX($Q$3:$U$89, SMALL(IF($P$3:$P$89="○", ROW($P$3:$P$89)-ROW($P$3)+1), ROW(B107)), COLUMNS($Q$3:R109)), "")</f>
        <v/>
      </c>
      <c r="S211" s="1189" t="str">
        <f t="array" ref="S211">IFERROR(INDEX($Q$3:$U$89, SMALL(IF($P$3:$P$89="○", ROW($P$3:$P$89)-ROW($P$3)+1), ROW(C107)), COLUMNS($Q$3:S109)), "")</f>
        <v/>
      </c>
      <c r="T211" s="1189" t="str">
        <f t="array" ref="T211">IFERROR(INDEX($Q$3:$U$89, SMALL(IF($P$3:$P$89="○", ROW($P$3:$P$89)-ROW($P$3)+1), ROW(D107)), COLUMNS($Q$3:T109)), "")</f>
        <v/>
      </c>
      <c r="U211" s="1189" t="str">
        <f t="array" ref="U211">IFERROR(INDEX($Q$3:$U$89, SMALL(IF($P$3:$P$89="○", ROW($P$3:$P$89)-ROW($P$3)+1), ROW(E107)), COLUMNS($Q$3:U109)), "")</f>
        <v/>
      </c>
    </row>
    <row r="212" spans="17:21">
      <c r="Q212" s="1189" t="str">
        <f t="array" ref="Q212">IFERROR(INDEX($Q$3:$U$89, SMALL(IF($P$3:$P$89="○", ROW($P$3:$P$89)-ROW($P$3)+1), ROW(A108)), COLUMNS($Q$3:Q110)), "")</f>
        <v/>
      </c>
      <c r="R212" s="1189" t="str">
        <f t="array" ref="R212">IFERROR(INDEX($Q$3:$U$89, SMALL(IF($P$3:$P$89="○", ROW($P$3:$P$89)-ROW($P$3)+1), ROW(B108)), COLUMNS($Q$3:R110)), "")</f>
        <v/>
      </c>
      <c r="S212" s="1189" t="str">
        <f t="array" ref="S212">IFERROR(INDEX($Q$3:$U$89, SMALL(IF($P$3:$P$89="○", ROW($P$3:$P$89)-ROW($P$3)+1), ROW(C108)), COLUMNS($Q$3:S110)), "")</f>
        <v/>
      </c>
      <c r="T212" s="1189" t="str">
        <f t="array" ref="T212">IFERROR(INDEX($Q$3:$U$89, SMALL(IF($P$3:$P$89="○", ROW($P$3:$P$89)-ROW($P$3)+1), ROW(D108)), COLUMNS($Q$3:T110)), "")</f>
        <v/>
      </c>
      <c r="U212" s="1189" t="str">
        <f t="array" ref="U212">IFERROR(INDEX($Q$3:$U$89, SMALL(IF($P$3:$P$89="○", ROW($P$3:$P$89)-ROW($P$3)+1), ROW(E108)), COLUMNS($Q$3:U110)), "")</f>
        <v/>
      </c>
    </row>
    <row r="213" spans="17:21">
      <c r="Q213" s="1189" t="str">
        <f t="array" ref="Q213">IFERROR(INDEX($Q$3:$U$89, SMALL(IF($P$3:$P$89="○", ROW($P$3:$P$89)-ROW($P$3)+1), ROW(A109)), COLUMNS($Q$3:Q111)), "")</f>
        <v/>
      </c>
      <c r="R213" s="1189" t="str">
        <f t="array" ref="R213">IFERROR(INDEX($Q$3:$U$89, SMALL(IF($P$3:$P$89="○", ROW($P$3:$P$89)-ROW($P$3)+1), ROW(B109)), COLUMNS($Q$3:R111)), "")</f>
        <v/>
      </c>
      <c r="S213" s="1189" t="str">
        <f t="array" ref="S213">IFERROR(INDEX($Q$3:$U$89, SMALL(IF($P$3:$P$89="○", ROW($P$3:$P$89)-ROW($P$3)+1), ROW(C109)), COLUMNS($Q$3:S111)), "")</f>
        <v/>
      </c>
      <c r="T213" s="1189" t="str">
        <f t="array" ref="T213">IFERROR(INDEX($Q$3:$U$89, SMALL(IF($P$3:$P$89="○", ROW($P$3:$P$89)-ROW($P$3)+1), ROW(D109)), COLUMNS($Q$3:T111)), "")</f>
        <v/>
      </c>
      <c r="U213" s="1189" t="str">
        <f t="array" ref="U213">IFERROR(INDEX($Q$3:$U$89, SMALL(IF($P$3:$P$89="○", ROW($P$3:$P$89)-ROW($P$3)+1), ROW(E109)), COLUMNS($Q$3:U111)), "")</f>
        <v/>
      </c>
    </row>
    <row r="214" spans="17:21">
      <c r="Q214" s="1189" t="str">
        <f t="array" ref="Q214">IFERROR(INDEX($Q$3:$U$89, SMALL(IF($P$3:$P$89="○", ROW($P$3:$P$89)-ROW($P$3)+1), ROW(A110)), COLUMNS($Q$3:Q112)), "")</f>
        <v/>
      </c>
      <c r="R214" s="1189" t="str">
        <f t="array" ref="R214">IFERROR(INDEX($Q$3:$U$89, SMALL(IF($P$3:$P$89="○", ROW($P$3:$P$89)-ROW($P$3)+1), ROW(B110)), COLUMNS($Q$3:R112)), "")</f>
        <v/>
      </c>
      <c r="S214" s="1189" t="str">
        <f t="array" ref="S214">IFERROR(INDEX($Q$3:$U$89, SMALL(IF($P$3:$P$89="○", ROW($P$3:$P$89)-ROW($P$3)+1), ROW(C110)), COLUMNS($Q$3:S112)), "")</f>
        <v/>
      </c>
      <c r="T214" s="1189" t="str">
        <f t="array" ref="T214">IFERROR(INDEX($Q$3:$U$89, SMALL(IF($P$3:$P$89="○", ROW($P$3:$P$89)-ROW($P$3)+1), ROW(D110)), COLUMNS($Q$3:T112)), "")</f>
        <v/>
      </c>
      <c r="U214" s="1189" t="str">
        <f t="array" ref="U214">IFERROR(INDEX($Q$3:$U$89, SMALL(IF($P$3:$P$89="○", ROW($P$3:$P$89)-ROW($P$3)+1), ROW(E110)), COLUMNS($Q$3:U112)), "")</f>
        <v/>
      </c>
    </row>
    <row r="215" spans="17:21">
      <c r="Q215" s="1189" t="str">
        <f t="array" ref="Q215">IFERROR(INDEX($Q$3:$U$89, SMALL(IF($P$3:$P$89="○", ROW($P$3:$P$89)-ROW($P$3)+1), ROW(A111)), COLUMNS($Q$3:Q113)), "")</f>
        <v/>
      </c>
      <c r="R215" s="1189" t="str">
        <f t="array" ref="R215">IFERROR(INDEX($Q$3:$U$89, SMALL(IF($P$3:$P$89="○", ROW($P$3:$P$89)-ROW($P$3)+1), ROW(B111)), COLUMNS($Q$3:R113)), "")</f>
        <v/>
      </c>
      <c r="S215" s="1189" t="str">
        <f t="array" ref="S215">IFERROR(INDEX($Q$3:$U$89, SMALL(IF($P$3:$P$89="○", ROW($P$3:$P$89)-ROW($P$3)+1), ROW(C111)), COLUMNS($Q$3:S113)), "")</f>
        <v/>
      </c>
      <c r="T215" s="1189" t="str">
        <f t="array" ref="T215">IFERROR(INDEX($Q$3:$U$89, SMALL(IF($P$3:$P$89="○", ROW($P$3:$P$89)-ROW($P$3)+1), ROW(D111)), COLUMNS($Q$3:T113)), "")</f>
        <v/>
      </c>
      <c r="U215" s="1189" t="str">
        <f t="array" ref="U215">IFERROR(INDEX($Q$3:$U$89, SMALL(IF($P$3:$P$89="○", ROW($P$3:$P$89)-ROW($P$3)+1), ROW(E111)), COLUMNS($Q$3:U113)), "")</f>
        <v/>
      </c>
    </row>
    <row r="216" spans="17:21">
      <c r="Q216" s="1189" t="str">
        <f t="array" ref="Q216">IFERROR(INDEX($Q$3:$U$89, SMALL(IF($P$3:$P$89="○", ROW($P$3:$P$89)-ROW($P$3)+1), ROW(A112)), COLUMNS($Q$3:Q114)), "")</f>
        <v/>
      </c>
      <c r="R216" s="1189" t="str">
        <f t="array" ref="R216">IFERROR(INDEX($Q$3:$U$89, SMALL(IF($P$3:$P$89="○", ROW($P$3:$P$89)-ROW($P$3)+1), ROW(B112)), COLUMNS($Q$3:R114)), "")</f>
        <v/>
      </c>
      <c r="S216" s="1189" t="str">
        <f t="array" ref="S216">IFERROR(INDEX($Q$3:$U$89, SMALL(IF($P$3:$P$89="○", ROW($P$3:$P$89)-ROW($P$3)+1), ROW(C112)), COLUMNS($Q$3:S114)), "")</f>
        <v/>
      </c>
      <c r="T216" s="1189" t="str">
        <f t="array" ref="T216">IFERROR(INDEX($Q$3:$U$89, SMALL(IF($P$3:$P$89="○", ROW($P$3:$P$89)-ROW($P$3)+1), ROW(D112)), COLUMNS($Q$3:T114)), "")</f>
        <v/>
      </c>
      <c r="U216" s="1189" t="str">
        <f t="array" ref="U216">IFERROR(INDEX($Q$3:$U$89, SMALL(IF($P$3:$P$89="○", ROW($P$3:$P$89)-ROW($P$3)+1), ROW(E112)), COLUMNS($Q$3:U114)), "")</f>
        <v/>
      </c>
    </row>
    <row r="217" spans="17:21">
      <c r="Q217" s="1189" t="str">
        <f t="array" ref="Q217">IFERROR(INDEX($Q$3:$U$89, SMALL(IF($P$3:$P$89="○", ROW($P$3:$P$89)-ROW($P$3)+1), ROW(A113)), COLUMNS($Q$3:Q115)), "")</f>
        <v/>
      </c>
      <c r="R217" s="1189" t="str">
        <f t="array" ref="R217">IFERROR(INDEX($Q$3:$U$89, SMALL(IF($P$3:$P$89="○", ROW($P$3:$P$89)-ROW($P$3)+1), ROW(B113)), COLUMNS($Q$3:R115)), "")</f>
        <v/>
      </c>
      <c r="S217" s="1189" t="str">
        <f t="array" ref="S217">IFERROR(INDEX($Q$3:$U$89, SMALL(IF($P$3:$P$89="○", ROW($P$3:$P$89)-ROW($P$3)+1), ROW(C113)), COLUMNS($Q$3:S115)), "")</f>
        <v/>
      </c>
      <c r="T217" s="1189" t="str">
        <f t="array" ref="T217">IFERROR(INDEX($Q$3:$U$89, SMALL(IF($P$3:$P$89="○", ROW($P$3:$P$89)-ROW($P$3)+1), ROW(D113)), COLUMNS($Q$3:T115)), "")</f>
        <v/>
      </c>
      <c r="U217" s="1189" t="str">
        <f t="array" ref="U217">IFERROR(INDEX($Q$3:$U$89, SMALL(IF($P$3:$P$89="○", ROW($P$3:$P$89)-ROW($P$3)+1), ROW(E113)), COLUMNS($Q$3:U115)), "")</f>
        <v/>
      </c>
    </row>
    <row r="218" spans="17:21">
      <c r="Q218" s="1189" t="str">
        <f t="array" ref="Q218">IFERROR(INDEX($Q$3:$U$89, SMALL(IF($P$3:$P$89="○", ROW($P$3:$P$89)-ROW($P$3)+1), ROW(A114)), COLUMNS($Q$3:Q116)), "")</f>
        <v/>
      </c>
      <c r="R218" s="1189" t="str">
        <f t="array" ref="R218">IFERROR(INDEX($Q$3:$U$89, SMALL(IF($P$3:$P$89="○", ROW($P$3:$P$89)-ROW($P$3)+1), ROW(B114)), COLUMNS($Q$3:R116)), "")</f>
        <v/>
      </c>
      <c r="S218" s="1189" t="str">
        <f t="array" ref="S218">IFERROR(INDEX($Q$3:$U$89, SMALL(IF($P$3:$P$89="○", ROW($P$3:$P$89)-ROW($P$3)+1), ROW(C114)), COLUMNS($Q$3:S116)), "")</f>
        <v/>
      </c>
      <c r="T218" s="1189" t="str">
        <f t="array" ref="T218">IFERROR(INDEX($Q$3:$U$89, SMALL(IF($P$3:$P$89="○", ROW($P$3:$P$89)-ROW($P$3)+1), ROW(D114)), COLUMNS($Q$3:T116)), "")</f>
        <v/>
      </c>
      <c r="U218" s="1189" t="str">
        <f t="array" ref="U218">IFERROR(INDEX($Q$3:$U$89, SMALL(IF($P$3:$P$89="○", ROW($P$3:$P$89)-ROW($P$3)+1), ROW(E114)), COLUMNS($Q$3:U116)), "")</f>
        <v/>
      </c>
    </row>
    <row r="219" spans="17:21">
      <c r="Q219" s="1189" t="str">
        <f t="array" ref="Q219">IFERROR(INDEX($Q$3:$U$89, SMALL(IF($P$3:$P$89="○", ROW($P$3:$P$89)-ROW($P$3)+1), ROW(A115)), COLUMNS($Q$3:Q117)), "")</f>
        <v/>
      </c>
      <c r="R219" s="1189" t="str">
        <f t="array" ref="R219">IFERROR(INDEX($Q$3:$U$89, SMALL(IF($P$3:$P$89="○", ROW($P$3:$P$89)-ROW($P$3)+1), ROW(B115)), COLUMNS($Q$3:R117)), "")</f>
        <v/>
      </c>
      <c r="S219" s="1189" t="str">
        <f t="array" ref="S219">IFERROR(INDEX($Q$3:$U$89, SMALL(IF($P$3:$P$89="○", ROW($P$3:$P$89)-ROW($P$3)+1), ROW(C115)), COLUMNS($Q$3:S117)), "")</f>
        <v/>
      </c>
      <c r="T219" s="1189" t="str">
        <f t="array" ref="T219">IFERROR(INDEX($Q$3:$U$89, SMALL(IF($P$3:$P$89="○", ROW($P$3:$P$89)-ROW($P$3)+1), ROW(D115)), COLUMNS($Q$3:T117)), "")</f>
        <v/>
      </c>
      <c r="U219" s="1189" t="str">
        <f t="array" ref="U219">IFERROR(INDEX($Q$3:$U$89, SMALL(IF($P$3:$P$89="○", ROW($P$3:$P$89)-ROW($P$3)+1), ROW(E115)), COLUMNS($Q$3:U117)), "")</f>
        <v/>
      </c>
    </row>
    <row r="220" spans="17:21">
      <c r="Q220" s="1189" t="str">
        <f t="array" ref="Q220">IFERROR(INDEX($Q$3:$U$89, SMALL(IF($P$3:$P$89="○", ROW($P$3:$P$89)-ROW($P$3)+1), ROW(A116)), COLUMNS($Q$3:Q118)), "")</f>
        <v/>
      </c>
      <c r="R220" s="1189" t="str">
        <f t="array" ref="R220">IFERROR(INDEX($Q$3:$U$89, SMALL(IF($P$3:$P$89="○", ROW($P$3:$P$89)-ROW($P$3)+1), ROW(B116)), COLUMNS($Q$3:R118)), "")</f>
        <v/>
      </c>
      <c r="S220" s="1189" t="str">
        <f t="array" ref="S220">IFERROR(INDEX($Q$3:$U$89, SMALL(IF($P$3:$P$89="○", ROW($P$3:$P$89)-ROW($P$3)+1), ROW(C116)), COLUMNS($Q$3:S118)), "")</f>
        <v/>
      </c>
      <c r="T220" s="1189" t="str">
        <f t="array" ref="T220">IFERROR(INDEX($Q$3:$U$89, SMALL(IF($P$3:$P$89="○", ROW($P$3:$P$89)-ROW($P$3)+1), ROW(D116)), COLUMNS($Q$3:T118)), "")</f>
        <v/>
      </c>
      <c r="U220" s="1189" t="str">
        <f t="array" ref="U220">IFERROR(INDEX($Q$3:$U$89, SMALL(IF($P$3:$P$89="○", ROW($P$3:$P$89)-ROW($P$3)+1), ROW(E116)), COLUMNS($Q$3:U118)), "")</f>
        <v/>
      </c>
    </row>
    <row r="221" spans="17:21">
      <c r="Q221" s="1189" t="str">
        <f t="array" ref="Q221">IFERROR(INDEX($Q$3:$U$89, SMALL(IF($P$3:$P$89="○", ROW($P$3:$P$89)-ROW($P$3)+1), ROW(A117)), COLUMNS($Q$3:Q119)), "")</f>
        <v/>
      </c>
      <c r="R221" s="1189" t="str">
        <f t="array" ref="R221">IFERROR(INDEX($Q$3:$U$89, SMALL(IF($P$3:$P$89="○", ROW($P$3:$P$89)-ROW($P$3)+1), ROW(B117)), COLUMNS($Q$3:R119)), "")</f>
        <v/>
      </c>
      <c r="S221" s="1189" t="str">
        <f t="array" ref="S221">IFERROR(INDEX($Q$3:$U$89, SMALL(IF($P$3:$P$89="○", ROW($P$3:$P$89)-ROW($P$3)+1), ROW(C117)), COLUMNS($Q$3:S119)), "")</f>
        <v/>
      </c>
      <c r="T221" s="1189" t="str">
        <f t="array" ref="T221">IFERROR(INDEX($Q$3:$U$89, SMALL(IF($P$3:$P$89="○", ROW($P$3:$P$89)-ROW($P$3)+1), ROW(D117)), COLUMNS($Q$3:T119)), "")</f>
        <v/>
      </c>
      <c r="U221" s="1189" t="str">
        <f t="array" ref="U221">IFERROR(INDEX($Q$3:$U$89, SMALL(IF($P$3:$P$89="○", ROW($P$3:$P$89)-ROW($P$3)+1), ROW(E117)), COLUMNS($Q$3:U119)), "")</f>
        <v/>
      </c>
    </row>
    <row r="222" spans="17:21">
      <c r="Q222" s="1189" t="str">
        <f t="array" ref="Q222">IFERROR(INDEX($Q$3:$U$89, SMALL(IF($P$3:$P$89="○", ROW($P$3:$P$89)-ROW($P$3)+1), ROW(A118)), COLUMNS($Q$3:Q120)), "")</f>
        <v/>
      </c>
      <c r="R222" s="1189" t="str">
        <f t="array" ref="R222">IFERROR(INDEX($Q$3:$U$89, SMALL(IF($P$3:$P$89="○", ROW($P$3:$P$89)-ROW($P$3)+1), ROW(B118)), COLUMNS($Q$3:R120)), "")</f>
        <v/>
      </c>
      <c r="S222" s="1189" t="str">
        <f t="array" ref="S222">IFERROR(INDEX($Q$3:$U$89, SMALL(IF($P$3:$P$89="○", ROW($P$3:$P$89)-ROW($P$3)+1), ROW(C118)), COLUMNS($Q$3:S120)), "")</f>
        <v/>
      </c>
      <c r="T222" s="1189" t="str">
        <f t="array" ref="T222">IFERROR(INDEX($Q$3:$U$89, SMALL(IF($P$3:$P$89="○", ROW($P$3:$P$89)-ROW($P$3)+1), ROW(D118)), COLUMNS($Q$3:T120)), "")</f>
        <v/>
      </c>
      <c r="U222" s="1189" t="str">
        <f t="array" ref="U222">IFERROR(INDEX($Q$3:$U$89, SMALL(IF($P$3:$P$89="○", ROW($P$3:$P$89)-ROW($P$3)+1), ROW(E118)), COLUMNS($Q$3:U120)), "")</f>
        <v/>
      </c>
    </row>
    <row r="223" spans="17:21">
      <c r="Q223" s="1189" t="str">
        <f t="array" ref="Q223">IFERROR(INDEX($Q$3:$U$89, SMALL(IF($P$3:$P$89="○", ROW($P$3:$P$89)-ROW($P$3)+1), ROW(A119)), COLUMNS($Q$3:Q121)), "")</f>
        <v/>
      </c>
      <c r="R223" s="1189" t="str">
        <f t="array" ref="R223">IFERROR(INDEX($Q$3:$U$89, SMALL(IF($P$3:$P$89="○", ROW($P$3:$P$89)-ROW($P$3)+1), ROW(B119)), COLUMNS($Q$3:R121)), "")</f>
        <v/>
      </c>
      <c r="S223" s="1189" t="str">
        <f t="array" ref="S223">IFERROR(INDEX($Q$3:$U$89, SMALL(IF($P$3:$P$89="○", ROW($P$3:$P$89)-ROW($P$3)+1), ROW(C119)), COLUMNS($Q$3:S121)), "")</f>
        <v/>
      </c>
      <c r="T223" s="1189" t="str">
        <f t="array" ref="T223">IFERROR(INDEX($Q$3:$U$89, SMALL(IF($P$3:$P$89="○", ROW($P$3:$P$89)-ROW($P$3)+1), ROW(D119)), COLUMNS($Q$3:T121)), "")</f>
        <v/>
      </c>
      <c r="U223" s="1189" t="str">
        <f t="array" ref="U223">IFERROR(INDEX($Q$3:$U$89, SMALL(IF($P$3:$P$89="○", ROW($P$3:$P$89)-ROW($P$3)+1), ROW(E119)), COLUMNS($Q$3:U121)), "")</f>
        <v/>
      </c>
    </row>
    <row r="224" spans="17:21">
      <c r="Q224" s="1189" t="str">
        <f t="array" ref="Q224">IFERROR(INDEX($Q$3:$U$89, SMALL(IF($P$3:$P$89="○", ROW($P$3:$P$89)-ROW($P$3)+1), ROW(A120)), COLUMNS($Q$3:Q122)), "")</f>
        <v/>
      </c>
      <c r="R224" s="1189" t="str">
        <f t="array" ref="R224">IFERROR(INDEX($Q$3:$U$89, SMALL(IF($P$3:$P$89="○", ROW($P$3:$P$89)-ROW($P$3)+1), ROW(B120)), COLUMNS($Q$3:R122)), "")</f>
        <v/>
      </c>
      <c r="S224" s="1189" t="str">
        <f t="array" ref="S224">IFERROR(INDEX($Q$3:$U$89, SMALL(IF($P$3:$P$89="○", ROW($P$3:$P$89)-ROW($P$3)+1), ROW(C120)), COLUMNS($Q$3:S122)), "")</f>
        <v/>
      </c>
      <c r="T224" s="1189" t="str">
        <f t="array" ref="T224">IFERROR(INDEX($Q$3:$U$89, SMALL(IF($P$3:$P$89="○", ROW($P$3:$P$89)-ROW($P$3)+1), ROW(D120)), COLUMNS($Q$3:T122)), "")</f>
        <v/>
      </c>
      <c r="U224" s="1189" t="str">
        <f t="array" ref="U224">IFERROR(INDEX($Q$3:$U$89, SMALL(IF($P$3:$P$89="○", ROW($P$3:$P$89)-ROW($P$3)+1), ROW(E120)), COLUMNS($Q$3:U122)), "")</f>
        <v/>
      </c>
    </row>
    <row r="225" spans="17:21">
      <c r="Q225" s="1189" t="str">
        <f t="array" ref="Q225">IFERROR(INDEX($Q$3:$U$89, SMALL(IF($P$3:$P$89="○", ROW($P$3:$P$89)-ROW($P$3)+1), ROW(A121)), COLUMNS($Q$3:Q123)), "")</f>
        <v/>
      </c>
      <c r="R225" s="1189" t="str">
        <f t="array" ref="R225">IFERROR(INDEX($Q$3:$U$89, SMALL(IF($P$3:$P$89="○", ROW($P$3:$P$89)-ROW($P$3)+1), ROW(B121)), COLUMNS($Q$3:R123)), "")</f>
        <v/>
      </c>
      <c r="S225" s="1189" t="str">
        <f t="array" ref="S225">IFERROR(INDEX($Q$3:$U$89, SMALL(IF($P$3:$P$89="○", ROW($P$3:$P$89)-ROW($P$3)+1), ROW(C121)), COLUMNS($Q$3:S123)), "")</f>
        <v/>
      </c>
      <c r="T225" s="1189" t="str">
        <f t="array" ref="T225">IFERROR(INDEX($Q$3:$U$89, SMALL(IF($P$3:$P$89="○", ROW($P$3:$P$89)-ROW($P$3)+1), ROW(D121)), COLUMNS($Q$3:T123)), "")</f>
        <v/>
      </c>
      <c r="U225" s="1189" t="str">
        <f t="array" ref="U225">IFERROR(INDEX($Q$3:$U$89, SMALL(IF($P$3:$P$89="○", ROW($P$3:$P$89)-ROW($P$3)+1), ROW(E121)), COLUMNS($Q$3:U123)), "")</f>
        <v/>
      </c>
    </row>
    <row r="226" spans="17:21">
      <c r="Q226" s="1189" t="str">
        <f t="array" ref="Q226">IFERROR(INDEX($Q$3:$U$89, SMALL(IF($P$3:$P$89="○", ROW($P$3:$P$89)-ROW($P$3)+1), ROW(A122)), COLUMNS($Q$3:Q124)), "")</f>
        <v/>
      </c>
      <c r="R226" s="1189" t="str">
        <f t="array" ref="R226">IFERROR(INDEX($Q$3:$U$89, SMALL(IF($P$3:$P$89="○", ROW($P$3:$P$89)-ROW($P$3)+1), ROW(B122)), COLUMNS($Q$3:R124)), "")</f>
        <v/>
      </c>
      <c r="S226" s="1189" t="str">
        <f t="array" ref="S226">IFERROR(INDEX($Q$3:$U$89, SMALL(IF($P$3:$P$89="○", ROW($P$3:$P$89)-ROW($P$3)+1), ROW(C122)), COLUMNS($Q$3:S124)), "")</f>
        <v/>
      </c>
      <c r="T226" s="1189" t="str">
        <f t="array" ref="T226">IFERROR(INDEX($Q$3:$U$89, SMALL(IF($P$3:$P$89="○", ROW($P$3:$P$89)-ROW($P$3)+1), ROW(D122)), COLUMNS($Q$3:T124)), "")</f>
        <v/>
      </c>
      <c r="U226" s="1189" t="str">
        <f t="array" ref="U226">IFERROR(INDEX($Q$3:$U$89, SMALL(IF($P$3:$P$89="○", ROW($P$3:$P$89)-ROW($P$3)+1), ROW(E122)), COLUMNS($Q$3:U124)), "")</f>
        <v/>
      </c>
    </row>
    <row r="227" spans="17:21">
      <c r="Q227" s="1189" t="str">
        <f t="array" ref="Q227">IFERROR(INDEX($Q$3:$U$89, SMALL(IF($P$3:$P$89="○", ROW($P$3:$P$89)-ROW($P$3)+1), ROW(A123)), COLUMNS($Q$3:Q125)), "")</f>
        <v/>
      </c>
      <c r="R227" s="1189" t="str">
        <f t="array" ref="R227">IFERROR(INDEX($Q$3:$U$89, SMALL(IF($P$3:$P$89="○", ROW($P$3:$P$89)-ROW($P$3)+1), ROW(B123)), COLUMNS($Q$3:R125)), "")</f>
        <v/>
      </c>
      <c r="S227" s="1189" t="str">
        <f t="array" ref="S227">IFERROR(INDEX($Q$3:$U$89, SMALL(IF($P$3:$P$89="○", ROW($P$3:$P$89)-ROW($P$3)+1), ROW(C123)), COLUMNS($Q$3:S125)), "")</f>
        <v/>
      </c>
      <c r="T227" s="1189" t="str">
        <f t="array" ref="T227">IFERROR(INDEX($Q$3:$U$89, SMALL(IF($P$3:$P$89="○", ROW($P$3:$P$89)-ROW($P$3)+1), ROW(D123)), COLUMNS($Q$3:T125)), "")</f>
        <v/>
      </c>
      <c r="U227" s="1189" t="str">
        <f t="array" ref="U227">IFERROR(INDEX($Q$3:$U$89, SMALL(IF($P$3:$P$89="○", ROW($P$3:$P$89)-ROW($P$3)+1), ROW(E123)), COLUMNS($Q$3:U125)), "")</f>
        <v/>
      </c>
    </row>
    <row r="228" spans="17:21">
      <c r="Q228" s="1189" t="str">
        <f t="array" ref="Q228">IFERROR(INDEX($Q$3:$U$89, SMALL(IF($P$3:$P$89="○", ROW($P$3:$P$89)-ROW($P$3)+1), ROW(A124)), COLUMNS($Q$3:Q126)), "")</f>
        <v/>
      </c>
      <c r="R228" s="1189" t="str">
        <f t="array" ref="R228">IFERROR(INDEX($Q$3:$U$89, SMALL(IF($P$3:$P$89="○", ROW($P$3:$P$89)-ROW($P$3)+1), ROW(B124)), COLUMNS($Q$3:R126)), "")</f>
        <v/>
      </c>
      <c r="S228" s="1189" t="str">
        <f t="array" ref="S228">IFERROR(INDEX($Q$3:$U$89, SMALL(IF($P$3:$P$89="○", ROW($P$3:$P$89)-ROW($P$3)+1), ROW(C124)), COLUMNS($Q$3:S126)), "")</f>
        <v/>
      </c>
      <c r="T228" s="1189" t="str">
        <f t="array" ref="T228">IFERROR(INDEX($Q$3:$U$89, SMALL(IF($P$3:$P$89="○", ROW($P$3:$P$89)-ROW($P$3)+1), ROW(D124)), COLUMNS($Q$3:T126)), "")</f>
        <v/>
      </c>
      <c r="U228" s="1189" t="str">
        <f t="array" ref="U228">IFERROR(INDEX($Q$3:$U$89, SMALL(IF($P$3:$P$89="○", ROW($P$3:$P$89)-ROW($P$3)+1), ROW(E124)), COLUMNS($Q$3:U126)), "")</f>
        <v/>
      </c>
    </row>
    <row r="229" spans="17:21">
      <c r="Q229" s="1189" t="str">
        <f t="array" ref="Q229">IFERROR(INDEX($Q$3:$U$89, SMALL(IF($P$3:$P$89="○", ROW($P$3:$P$89)-ROW($P$3)+1), ROW(A125)), COLUMNS($Q$3:Q127)), "")</f>
        <v/>
      </c>
      <c r="R229" s="1189" t="str">
        <f t="array" ref="R229">IFERROR(INDEX($Q$3:$U$89, SMALL(IF($P$3:$P$89="○", ROW($P$3:$P$89)-ROW($P$3)+1), ROW(B125)), COLUMNS($Q$3:R127)), "")</f>
        <v/>
      </c>
      <c r="S229" s="1189" t="str">
        <f t="array" ref="S229">IFERROR(INDEX($Q$3:$U$89, SMALL(IF($P$3:$P$89="○", ROW($P$3:$P$89)-ROW($P$3)+1), ROW(C125)), COLUMNS($Q$3:S127)), "")</f>
        <v/>
      </c>
      <c r="T229" s="1189" t="str">
        <f t="array" ref="T229">IFERROR(INDEX($Q$3:$U$89, SMALL(IF($P$3:$P$89="○", ROW($P$3:$P$89)-ROW($P$3)+1), ROW(D125)), COLUMNS($Q$3:T127)), "")</f>
        <v/>
      </c>
      <c r="U229" s="1189" t="str">
        <f t="array" ref="U229">IFERROR(INDEX($Q$3:$U$89, SMALL(IF($P$3:$P$89="○", ROW($P$3:$P$89)-ROW($P$3)+1), ROW(E125)), COLUMNS($Q$3:U127)), "")</f>
        <v/>
      </c>
    </row>
    <row r="230" spans="17:21">
      <c r="Q230" s="1189" t="str">
        <f t="array" ref="Q230">IFERROR(INDEX($Q$3:$U$89, SMALL(IF($P$3:$P$89="○", ROW($P$3:$P$89)-ROW($P$3)+1), ROW(A126)), COLUMNS($Q$3:Q128)), "")</f>
        <v/>
      </c>
      <c r="R230" s="1189" t="str">
        <f t="array" ref="R230">IFERROR(INDEX($Q$3:$U$89, SMALL(IF($P$3:$P$89="○", ROW($P$3:$P$89)-ROW($P$3)+1), ROW(B126)), COLUMNS($Q$3:R128)), "")</f>
        <v/>
      </c>
      <c r="S230" s="1189" t="str">
        <f t="array" ref="S230">IFERROR(INDEX($Q$3:$U$89, SMALL(IF($P$3:$P$89="○", ROW($P$3:$P$89)-ROW($P$3)+1), ROW(C126)), COLUMNS($Q$3:S128)), "")</f>
        <v/>
      </c>
      <c r="T230" s="1189" t="str">
        <f t="array" ref="T230">IFERROR(INDEX($Q$3:$U$89, SMALL(IF($P$3:$P$89="○", ROW($P$3:$P$89)-ROW($P$3)+1), ROW(D126)), COLUMNS($Q$3:T128)), "")</f>
        <v/>
      </c>
      <c r="U230" s="1189" t="str">
        <f t="array" ref="U230">IFERROR(INDEX($Q$3:$U$89, SMALL(IF($P$3:$P$89="○", ROW($P$3:$P$89)-ROW($P$3)+1), ROW(E126)), COLUMNS($Q$3:U128)), "")</f>
        <v/>
      </c>
    </row>
    <row r="231" spans="17:21">
      <c r="Q231" s="1189" t="str">
        <f t="array" ref="Q231">IFERROR(INDEX($Q$3:$U$89, SMALL(IF($P$3:$P$89="○", ROW($P$3:$P$89)-ROW($P$3)+1), ROW(A127)), COLUMNS($Q$3:Q129)), "")</f>
        <v/>
      </c>
      <c r="R231" s="1189" t="str">
        <f t="array" ref="R231">IFERROR(INDEX($Q$3:$U$89, SMALL(IF($P$3:$P$89="○", ROW($P$3:$P$89)-ROW($P$3)+1), ROW(B127)), COLUMNS($Q$3:R129)), "")</f>
        <v/>
      </c>
      <c r="S231" s="1189" t="str">
        <f t="array" ref="S231">IFERROR(INDEX($Q$3:$U$89, SMALL(IF($P$3:$P$89="○", ROW($P$3:$P$89)-ROW($P$3)+1), ROW(C127)), COLUMNS($Q$3:S129)), "")</f>
        <v/>
      </c>
      <c r="T231" s="1189" t="str">
        <f t="array" ref="T231">IFERROR(INDEX($Q$3:$U$89, SMALL(IF($P$3:$P$89="○", ROW($P$3:$P$89)-ROW($P$3)+1), ROW(D127)), COLUMNS($Q$3:T129)), "")</f>
        <v/>
      </c>
      <c r="U231" s="1189" t="str">
        <f t="array" ref="U231">IFERROR(INDEX($Q$3:$U$89, SMALL(IF($P$3:$P$89="○", ROW($P$3:$P$89)-ROW($P$3)+1), ROW(E127)), COLUMNS($Q$3:U129)), "")</f>
        <v/>
      </c>
    </row>
    <row r="232" spans="17:21">
      <c r="Q232" s="1189" t="str">
        <f t="array" ref="Q232">IFERROR(INDEX($Q$3:$U$89, SMALL(IF($P$3:$P$89="○", ROW($P$3:$P$89)-ROW($P$3)+1), ROW(A128)), COLUMNS($Q$3:Q130)), "")</f>
        <v/>
      </c>
      <c r="R232" s="1189" t="str">
        <f t="array" ref="R232">IFERROR(INDEX($Q$3:$U$89, SMALL(IF($P$3:$P$89="○", ROW($P$3:$P$89)-ROW($P$3)+1), ROW(B128)), COLUMNS($Q$3:R130)), "")</f>
        <v/>
      </c>
      <c r="S232" s="1189" t="str">
        <f t="array" ref="S232">IFERROR(INDEX($Q$3:$U$89, SMALL(IF($P$3:$P$89="○", ROW($P$3:$P$89)-ROW($P$3)+1), ROW(C128)), COLUMNS($Q$3:S130)), "")</f>
        <v/>
      </c>
      <c r="T232" s="1189" t="str">
        <f t="array" ref="T232">IFERROR(INDEX($Q$3:$U$89, SMALL(IF($P$3:$P$89="○", ROW($P$3:$P$89)-ROW($P$3)+1), ROW(D128)), COLUMNS($Q$3:T130)), "")</f>
        <v/>
      </c>
      <c r="U232" s="1189" t="str">
        <f t="array" ref="U232">IFERROR(INDEX($Q$3:$U$89, SMALL(IF($P$3:$P$89="○", ROW($P$3:$P$89)-ROW($P$3)+1), ROW(E128)), COLUMNS($Q$3:U130)), "")</f>
        <v/>
      </c>
    </row>
    <row r="233" spans="17:21">
      <c r="Q233" s="1189" t="str">
        <f t="array" ref="Q233">IFERROR(INDEX($Q$3:$U$89, SMALL(IF($P$3:$P$89="○", ROW($P$3:$P$89)-ROW($P$3)+1), ROW(A129)), COLUMNS($Q$3:Q131)), "")</f>
        <v/>
      </c>
      <c r="R233" s="1189" t="str">
        <f t="array" ref="R233">IFERROR(INDEX($Q$3:$U$89, SMALL(IF($P$3:$P$89="○", ROW($P$3:$P$89)-ROW($P$3)+1), ROW(B129)), COLUMNS($Q$3:R131)), "")</f>
        <v/>
      </c>
      <c r="S233" s="1189" t="str">
        <f t="array" ref="S233">IFERROR(INDEX($Q$3:$U$89, SMALL(IF($P$3:$P$89="○", ROW($P$3:$P$89)-ROW($P$3)+1), ROW(C129)), COLUMNS($Q$3:S131)), "")</f>
        <v/>
      </c>
      <c r="T233" s="1189" t="str">
        <f t="array" ref="T233">IFERROR(INDEX($Q$3:$U$89, SMALL(IF($P$3:$P$89="○", ROW($P$3:$P$89)-ROW($P$3)+1), ROW(D129)), COLUMNS($Q$3:T131)), "")</f>
        <v/>
      </c>
      <c r="U233" s="1189" t="str">
        <f t="array" ref="U233">IFERROR(INDEX($Q$3:$U$89, SMALL(IF($P$3:$P$89="○", ROW($P$3:$P$89)-ROW($P$3)+1), ROW(E129)), COLUMNS($Q$3:U131)), "")</f>
        <v/>
      </c>
    </row>
    <row r="234" spans="17:21">
      <c r="Q234" s="1189" t="str">
        <f t="array" ref="Q234">IFERROR(INDEX($Q$3:$U$89, SMALL(IF($P$3:$P$89="○", ROW($P$3:$P$89)-ROW($P$3)+1), ROW(A130)), COLUMNS($Q$3:Q132)), "")</f>
        <v/>
      </c>
      <c r="R234" s="1189" t="str">
        <f t="array" ref="R234">IFERROR(INDEX($Q$3:$U$89, SMALL(IF($P$3:$P$89="○", ROW($P$3:$P$89)-ROW($P$3)+1), ROW(B130)), COLUMNS($Q$3:R132)), "")</f>
        <v/>
      </c>
      <c r="S234" s="1189" t="str">
        <f t="array" ref="S234">IFERROR(INDEX($Q$3:$U$89, SMALL(IF($P$3:$P$89="○", ROW($P$3:$P$89)-ROW($P$3)+1), ROW(C130)), COLUMNS($Q$3:S132)), "")</f>
        <v/>
      </c>
      <c r="T234" s="1189" t="str">
        <f t="array" ref="T234">IFERROR(INDEX($Q$3:$U$89, SMALL(IF($P$3:$P$89="○", ROW($P$3:$P$89)-ROW($P$3)+1), ROW(D130)), COLUMNS($Q$3:T132)), "")</f>
        <v/>
      </c>
      <c r="U234" s="1189" t="str">
        <f t="array" ref="U234">IFERROR(INDEX($Q$3:$U$89, SMALL(IF($P$3:$P$89="○", ROW($P$3:$P$89)-ROW($P$3)+1), ROW(E130)), COLUMNS($Q$3:U132)), "")</f>
        <v/>
      </c>
    </row>
    <row r="235" spans="17:21">
      <c r="Q235" s="1189" t="str">
        <f t="array" ref="Q235">IFERROR(INDEX($Q$3:$U$89, SMALL(IF($P$3:$P$89="○", ROW($P$3:$P$89)-ROW($P$3)+1), ROW(A131)), COLUMNS($Q$3:Q133)), "")</f>
        <v/>
      </c>
      <c r="R235" s="1189" t="str">
        <f t="array" ref="R235">IFERROR(INDEX($Q$3:$U$89, SMALL(IF($P$3:$P$89="○", ROW($P$3:$P$89)-ROW($P$3)+1), ROW(B131)), COLUMNS($Q$3:R133)), "")</f>
        <v/>
      </c>
      <c r="S235" s="1189" t="str">
        <f t="array" ref="S235">IFERROR(INDEX($Q$3:$U$89, SMALL(IF($P$3:$P$89="○", ROW($P$3:$P$89)-ROW($P$3)+1), ROW(C131)), COLUMNS($Q$3:S133)), "")</f>
        <v/>
      </c>
      <c r="T235" s="1189" t="str">
        <f t="array" ref="T235">IFERROR(INDEX($Q$3:$U$89, SMALL(IF($P$3:$P$89="○", ROW($P$3:$P$89)-ROW($P$3)+1), ROW(D131)), COLUMNS($Q$3:T133)), "")</f>
        <v/>
      </c>
      <c r="U235" s="1189" t="str">
        <f t="array" ref="U235">IFERROR(INDEX($Q$3:$U$89, SMALL(IF($P$3:$P$89="○", ROW($P$3:$P$89)-ROW($P$3)+1), ROW(E131)), COLUMNS($Q$3:U133)), "")</f>
        <v/>
      </c>
    </row>
    <row r="236" spans="17:21">
      <c r="Q236" s="1189" t="str">
        <f t="array" ref="Q236">IFERROR(INDEX($Q$3:$U$89, SMALL(IF($P$3:$P$89="○", ROW($P$3:$P$89)-ROW($P$3)+1), ROW(A132)), COLUMNS($Q$3:Q134)), "")</f>
        <v/>
      </c>
      <c r="R236" s="1189" t="str">
        <f t="array" ref="R236">IFERROR(INDEX($Q$3:$U$89, SMALL(IF($P$3:$P$89="○", ROW($P$3:$P$89)-ROW($P$3)+1), ROW(B132)), COLUMNS($Q$3:R134)), "")</f>
        <v/>
      </c>
      <c r="S236" s="1189" t="str">
        <f t="array" ref="S236">IFERROR(INDEX($Q$3:$U$89, SMALL(IF($P$3:$P$89="○", ROW($P$3:$P$89)-ROW($P$3)+1), ROW(C132)), COLUMNS($Q$3:S134)), "")</f>
        <v/>
      </c>
      <c r="T236" s="1189" t="str">
        <f t="array" ref="T236">IFERROR(INDEX($Q$3:$U$89, SMALL(IF($P$3:$P$89="○", ROW($P$3:$P$89)-ROW($P$3)+1), ROW(D132)), COLUMNS($Q$3:T134)), "")</f>
        <v/>
      </c>
      <c r="U236" s="1189" t="str">
        <f t="array" ref="U236">IFERROR(INDEX($Q$3:$U$89, SMALL(IF($P$3:$P$89="○", ROW($P$3:$P$89)-ROW($P$3)+1), ROW(E132)), COLUMNS($Q$3:U134)), "")</f>
        <v/>
      </c>
    </row>
    <row r="237" spans="17:21">
      <c r="Q237" s="1189" t="str">
        <f t="array" ref="Q237">IFERROR(INDEX($Q$3:$U$89, SMALL(IF($P$3:$P$89="○", ROW($P$3:$P$89)-ROW($P$3)+1), ROW(A133)), COLUMNS($Q$3:Q135)), "")</f>
        <v/>
      </c>
      <c r="R237" s="1189" t="str">
        <f t="array" ref="R237">IFERROR(INDEX($Q$3:$U$89, SMALL(IF($P$3:$P$89="○", ROW($P$3:$P$89)-ROW($P$3)+1), ROW(B133)), COLUMNS($Q$3:R135)), "")</f>
        <v/>
      </c>
      <c r="S237" s="1189" t="str">
        <f t="array" ref="S237">IFERROR(INDEX($Q$3:$U$89, SMALL(IF($P$3:$P$89="○", ROW($P$3:$P$89)-ROW($P$3)+1), ROW(C133)), COLUMNS($Q$3:S135)), "")</f>
        <v/>
      </c>
      <c r="T237" s="1189" t="str">
        <f t="array" ref="T237">IFERROR(INDEX($Q$3:$U$89, SMALL(IF($P$3:$P$89="○", ROW($P$3:$P$89)-ROW($P$3)+1), ROW(D133)), COLUMNS($Q$3:T135)), "")</f>
        <v/>
      </c>
      <c r="U237" s="1189" t="str">
        <f t="array" ref="U237">IFERROR(INDEX($Q$3:$U$89, SMALL(IF($P$3:$P$89="○", ROW($P$3:$P$89)-ROW($P$3)+1), ROW(E133)), COLUMNS($Q$3:U135)), "")</f>
        <v/>
      </c>
    </row>
    <row r="238" spans="17:21">
      <c r="Q238" s="1189" t="str">
        <f t="array" ref="Q238">IFERROR(INDEX($Q$3:$U$89, SMALL(IF($P$3:$P$89="○", ROW($P$3:$P$89)-ROW($P$3)+1), ROW(A134)), COLUMNS($Q$3:Q136)), "")</f>
        <v/>
      </c>
      <c r="R238" s="1189" t="str">
        <f t="array" ref="R238">IFERROR(INDEX($Q$3:$U$89, SMALL(IF($P$3:$P$89="○", ROW($P$3:$P$89)-ROW($P$3)+1), ROW(B134)), COLUMNS($Q$3:R136)), "")</f>
        <v/>
      </c>
      <c r="S238" s="1189" t="str">
        <f t="array" ref="S238">IFERROR(INDEX($Q$3:$U$89, SMALL(IF($P$3:$P$89="○", ROW($P$3:$P$89)-ROW($P$3)+1), ROW(C134)), COLUMNS($Q$3:S136)), "")</f>
        <v/>
      </c>
      <c r="T238" s="1189" t="str">
        <f t="array" ref="T238">IFERROR(INDEX($Q$3:$U$89, SMALL(IF($P$3:$P$89="○", ROW($P$3:$P$89)-ROW($P$3)+1), ROW(D134)), COLUMNS($Q$3:T136)), "")</f>
        <v/>
      </c>
      <c r="U238" s="1189" t="str">
        <f t="array" ref="U238">IFERROR(INDEX($Q$3:$U$89, SMALL(IF($P$3:$P$89="○", ROW($P$3:$P$89)-ROW($P$3)+1), ROW(E134)), COLUMNS($Q$3:U136)), "")</f>
        <v/>
      </c>
    </row>
    <row r="239" spans="17:21">
      <c r="Q239" s="1189" t="str">
        <f t="array" ref="Q239">IFERROR(INDEX($Q$3:$U$89, SMALL(IF($P$3:$P$89="○", ROW($P$3:$P$89)-ROW($P$3)+1), ROW(A135)), COLUMNS($Q$3:Q137)), "")</f>
        <v/>
      </c>
      <c r="R239" s="1189" t="str">
        <f t="array" ref="R239">IFERROR(INDEX($Q$3:$U$89, SMALL(IF($P$3:$P$89="○", ROW($P$3:$P$89)-ROW($P$3)+1), ROW(B135)), COLUMNS($Q$3:R137)), "")</f>
        <v/>
      </c>
      <c r="S239" s="1189" t="str">
        <f t="array" ref="S239">IFERROR(INDEX($Q$3:$U$89, SMALL(IF($P$3:$P$89="○", ROW($P$3:$P$89)-ROW($P$3)+1), ROW(C135)), COLUMNS($Q$3:S137)), "")</f>
        <v/>
      </c>
      <c r="T239" s="1189" t="str">
        <f t="array" ref="T239">IFERROR(INDEX($Q$3:$U$89, SMALL(IF($P$3:$P$89="○", ROW($P$3:$P$89)-ROW($P$3)+1), ROW(D135)), COLUMNS($Q$3:T137)), "")</f>
        <v/>
      </c>
      <c r="U239" s="1189" t="str">
        <f t="array" ref="U239">IFERROR(INDEX($Q$3:$U$89, SMALL(IF($P$3:$P$89="○", ROW($P$3:$P$89)-ROW($P$3)+1), ROW(E135)), COLUMNS($Q$3:U137)), "")</f>
        <v/>
      </c>
    </row>
    <row r="240" spans="17:21">
      <c r="Q240" s="1189" t="str">
        <f t="array" ref="Q240">IFERROR(INDEX($Q$3:$U$89, SMALL(IF($P$3:$P$89="○", ROW($P$3:$P$89)-ROW($P$3)+1), ROW(A136)), COLUMNS($Q$3:Q138)), "")</f>
        <v/>
      </c>
      <c r="R240" s="1189" t="str">
        <f t="array" ref="R240">IFERROR(INDEX($Q$3:$U$89, SMALL(IF($P$3:$P$89="○", ROW($P$3:$P$89)-ROW($P$3)+1), ROW(B136)), COLUMNS($Q$3:R138)), "")</f>
        <v/>
      </c>
      <c r="S240" s="1189" t="str">
        <f t="array" ref="S240">IFERROR(INDEX($Q$3:$U$89, SMALL(IF($P$3:$P$89="○", ROW($P$3:$P$89)-ROW($P$3)+1), ROW(C136)), COLUMNS($Q$3:S138)), "")</f>
        <v/>
      </c>
      <c r="T240" s="1189" t="str">
        <f t="array" ref="T240">IFERROR(INDEX($Q$3:$U$89, SMALL(IF($P$3:$P$89="○", ROW($P$3:$P$89)-ROW($P$3)+1), ROW(D136)), COLUMNS($Q$3:T138)), "")</f>
        <v/>
      </c>
      <c r="U240" s="1189" t="str">
        <f t="array" ref="U240">IFERROR(INDEX($Q$3:$U$89, SMALL(IF($P$3:$P$89="○", ROW($P$3:$P$89)-ROW($P$3)+1), ROW(E136)), COLUMNS($Q$3:U138)), "")</f>
        <v/>
      </c>
    </row>
    <row r="241" spans="17:21">
      <c r="Q241" s="1189" t="str">
        <f t="array" ref="Q241">IFERROR(INDEX($Q$3:$U$89, SMALL(IF($P$3:$P$89="○", ROW($P$3:$P$89)-ROW($P$3)+1), ROW(A137)), COLUMNS($Q$3:Q139)), "")</f>
        <v/>
      </c>
      <c r="R241" s="1189" t="str">
        <f t="array" ref="R241">IFERROR(INDEX($Q$3:$U$89, SMALL(IF($P$3:$P$89="○", ROW($P$3:$P$89)-ROW($P$3)+1), ROW(B137)), COLUMNS($Q$3:R139)), "")</f>
        <v/>
      </c>
      <c r="S241" s="1189" t="str">
        <f t="array" ref="S241">IFERROR(INDEX($Q$3:$U$89, SMALL(IF($P$3:$P$89="○", ROW($P$3:$P$89)-ROW($P$3)+1), ROW(C137)), COLUMNS($Q$3:S139)), "")</f>
        <v/>
      </c>
      <c r="T241" s="1189" t="str">
        <f t="array" ref="T241">IFERROR(INDEX($Q$3:$U$89, SMALL(IF($P$3:$P$89="○", ROW($P$3:$P$89)-ROW($P$3)+1), ROW(D137)), COLUMNS($Q$3:T139)), "")</f>
        <v/>
      </c>
      <c r="U241" s="1189" t="str">
        <f t="array" ref="U241">IFERROR(INDEX($Q$3:$U$89, SMALL(IF($P$3:$P$89="○", ROW($P$3:$P$89)-ROW($P$3)+1), ROW(E137)), COLUMNS($Q$3:U139)), "")</f>
        <v/>
      </c>
    </row>
    <row r="242" spans="17:21">
      <c r="Q242" s="1189" t="str">
        <f t="array" ref="Q242">IFERROR(INDEX($Q$3:$U$89, SMALL(IF($P$3:$P$89="○", ROW($P$3:$P$89)-ROW($P$3)+1), ROW(A138)), COLUMNS($Q$3:Q140)), "")</f>
        <v/>
      </c>
      <c r="R242" s="1189" t="str">
        <f t="array" ref="R242">IFERROR(INDEX($Q$3:$U$89, SMALL(IF($P$3:$P$89="○", ROW($P$3:$P$89)-ROW($P$3)+1), ROW(B138)), COLUMNS($Q$3:R140)), "")</f>
        <v/>
      </c>
      <c r="S242" s="1189" t="str">
        <f t="array" ref="S242">IFERROR(INDEX($Q$3:$U$89, SMALL(IF($P$3:$P$89="○", ROW($P$3:$P$89)-ROW($P$3)+1), ROW(C138)), COLUMNS($Q$3:S140)), "")</f>
        <v/>
      </c>
      <c r="T242" s="1189" t="str">
        <f t="array" ref="T242">IFERROR(INDEX($Q$3:$U$89, SMALL(IF($P$3:$P$89="○", ROW($P$3:$P$89)-ROW($P$3)+1), ROW(D138)), COLUMNS($Q$3:T140)), "")</f>
        <v/>
      </c>
      <c r="U242" s="1189" t="str">
        <f t="array" ref="U242">IFERROR(INDEX($Q$3:$U$89, SMALL(IF($P$3:$P$89="○", ROW($P$3:$P$89)-ROW($P$3)+1), ROW(E138)), COLUMNS($Q$3:U140)), "")</f>
        <v/>
      </c>
    </row>
    <row r="243" spans="17:21">
      <c r="Q243" s="1189" t="str">
        <f t="array" ref="Q243">IFERROR(INDEX($Q$3:$U$89, SMALL(IF($P$3:$P$89="○", ROW($P$3:$P$89)-ROW($P$3)+1), ROW(A139)), COLUMNS($Q$3:Q141)), "")</f>
        <v/>
      </c>
      <c r="R243" s="1189" t="str">
        <f t="array" ref="R243">IFERROR(INDEX($Q$3:$U$89, SMALL(IF($P$3:$P$89="○", ROW($P$3:$P$89)-ROW($P$3)+1), ROW(B139)), COLUMNS($Q$3:R141)), "")</f>
        <v/>
      </c>
      <c r="S243" s="1189" t="str">
        <f t="array" ref="S243">IFERROR(INDEX($Q$3:$U$89, SMALL(IF($P$3:$P$89="○", ROW($P$3:$P$89)-ROW($P$3)+1), ROW(C139)), COLUMNS($Q$3:S141)), "")</f>
        <v/>
      </c>
      <c r="T243" s="1189" t="str">
        <f t="array" ref="T243">IFERROR(INDEX($Q$3:$U$89, SMALL(IF($P$3:$P$89="○", ROW($P$3:$P$89)-ROW($P$3)+1), ROW(D139)), COLUMNS($Q$3:T141)), "")</f>
        <v/>
      </c>
      <c r="U243" s="1189" t="str">
        <f t="array" ref="U243">IFERROR(INDEX($Q$3:$U$89, SMALL(IF($P$3:$P$89="○", ROW($P$3:$P$89)-ROW($P$3)+1), ROW(E139)), COLUMNS($Q$3:U141)), "")</f>
        <v/>
      </c>
    </row>
    <row r="244" spans="17:21">
      <c r="Q244" s="1189" t="str">
        <f t="array" ref="Q244">IFERROR(INDEX($Q$3:$U$89, SMALL(IF($P$3:$P$89="○", ROW($P$3:$P$89)-ROW($P$3)+1), ROW(A140)), COLUMNS($Q$3:Q142)), "")</f>
        <v/>
      </c>
      <c r="R244" s="1189" t="str">
        <f t="array" ref="R244">IFERROR(INDEX($Q$3:$U$89, SMALL(IF($P$3:$P$89="○", ROW($P$3:$P$89)-ROW($P$3)+1), ROW(B140)), COLUMNS($Q$3:R142)), "")</f>
        <v/>
      </c>
      <c r="S244" s="1189" t="str">
        <f t="array" ref="S244">IFERROR(INDEX($Q$3:$U$89, SMALL(IF($P$3:$P$89="○", ROW($P$3:$P$89)-ROW($P$3)+1), ROW(C140)), COLUMNS($Q$3:S142)), "")</f>
        <v/>
      </c>
      <c r="T244" s="1189" t="str">
        <f t="array" ref="T244">IFERROR(INDEX($Q$3:$U$89, SMALL(IF($P$3:$P$89="○", ROW($P$3:$P$89)-ROW($P$3)+1), ROW(D140)), COLUMNS($Q$3:T142)), "")</f>
        <v/>
      </c>
      <c r="U244" s="1189" t="str">
        <f t="array" ref="U244">IFERROR(INDEX($Q$3:$U$89, SMALL(IF($P$3:$P$89="○", ROW($P$3:$P$89)-ROW($P$3)+1), ROW(E140)), COLUMNS($Q$3:U142)), "")</f>
        <v/>
      </c>
    </row>
    <row r="245" spans="17:21">
      <c r="Q245" s="1189" t="str">
        <f t="array" ref="Q245">IFERROR(INDEX($Q$3:$U$89, SMALL(IF($P$3:$P$89="○", ROW($P$3:$P$89)-ROW($P$3)+1), ROW(A141)), COLUMNS($Q$3:Q143)), "")</f>
        <v/>
      </c>
      <c r="R245" s="1189" t="str">
        <f t="array" ref="R245">IFERROR(INDEX($Q$3:$U$89, SMALL(IF($P$3:$P$89="○", ROW($P$3:$P$89)-ROW($P$3)+1), ROW(B141)), COLUMNS($Q$3:R143)), "")</f>
        <v/>
      </c>
      <c r="S245" s="1189" t="str">
        <f t="array" ref="S245">IFERROR(INDEX($Q$3:$U$89, SMALL(IF($P$3:$P$89="○", ROW($P$3:$P$89)-ROW($P$3)+1), ROW(C141)), COLUMNS($Q$3:S143)), "")</f>
        <v/>
      </c>
      <c r="T245" s="1189" t="str">
        <f t="array" ref="T245">IFERROR(INDEX($Q$3:$U$89, SMALL(IF($P$3:$P$89="○", ROW($P$3:$P$89)-ROW($P$3)+1), ROW(D141)), COLUMNS($Q$3:T143)), "")</f>
        <v/>
      </c>
      <c r="U245" s="1189" t="str">
        <f t="array" ref="U245">IFERROR(INDEX($Q$3:$U$89, SMALL(IF($P$3:$P$89="○", ROW($P$3:$P$89)-ROW($P$3)+1), ROW(E141)), COLUMNS($Q$3:U143)), "")</f>
        <v/>
      </c>
    </row>
  </sheetData>
  <sheetProtection sheet="1" objects="1" scenarios="1"/>
  <mergeCells count="8">
    <mergeCell ref="X21:Z22"/>
    <mergeCell ref="C17:G17"/>
    <mergeCell ref="A1:N1"/>
    <mergeCell ref="Q1:U1"/>
    <mergeCell ref="V1:V2"/>
    <mergeCell ref="W1:W2"/>
    <mergeCell ref="S2:T2"/>
    <mergeCell ref="F2:J2"/>
  </mergeCells>
  <phoneticPr fontId="5"/>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ignoredErrors>
    <ignoredError sqref="Q64:Q65" twoDigitTextYear="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FCAA6-D93F-4F8D-9B9B-DB31939A6198}">
  <sheetPr codeName="Sheet28">
    <tabColor rgb="FF92D050"/>
  </sheetPr>
  <dimension ref="A1:D99"/>
  <sheetViews>
    <sheetView showGridLines="0" view="pageBreakPreview" zoomScale="81" zoomScaleNormal="100" zoomScaleSheetLayoutView="100" workbookViewId="0">
      <selection activeCell="A3" sqref="A3"/>
    </sheetView>
  </sheetViews>
  <sheetFormatPr defaultColWidth="9" defaultRowHeight="18.75"/>
  <cols>
    <col min="1" max="1" width="10.5" style="280" customWidth="1"/>
    <col min="2" max="2" width="15.125" style="280" customWidth="1"/>
    <col min="3" max="3" width="54.125" style="281" customWidth="1"/>
    <col min="4" max="16384" width="9" style="280"/>
  </cols>
  <sheetData>
    <row r="1" spans="1:4" ht="21.75" customHeight="1">
      <c r="A1" s="2664" t="s">
        <v>1012</v>
      </c>
      <c r="B1" s="2664"/>
      <c r="C1" s="2664"/>
      <c r="D1" s="2664"/>
    </row>
    <row r="2" spans="1:4" ht="15.75" customHeight="1">
      <c r="A2" s="291"/>
      <c r="C2" s="299"/>
      <c r="D2" s="293" t="s">
        <v>988</v>
      </c>
    </row>
    <row r="3" spans="1:4" ht="15.75" customHeight="1">
      <c r="A3" s="292"/>
      <c r="C3" s="283" t="s">
        <v>247</v>
      </c>
      <c r="D3" s="311">
        <v>200</v>
      </c>
    </row>
    <row r="4" spans="1:4" ht="15.75" customHeight="1">
      <c r="A4" s="292"/>
      <c r="C4" s="283" t="s">
        <v>840</v>
      </c>
      <c r="D4" s="311">
        <v>300</v>
      </c>
    </row>
    <row r="5" spans="1:4" ht="24" customHeight="1">
      <c r="A5" s="292" t="s">
        <v>839</v>
      </c>
      <c r="B5" s="291"/>
      <c r="C5" s="290"/>
      <c r="D5" s="289"/>
    </row>
    <row r="6" spans="1:4" ht="6.75" customHeight="1">
      <c r="A6" s="292"/>
      <c r="B6" s="291"/>
      <c r="C6" s="290"/>
      <c r="D6" s="289"/>
    </row>
    <row r="7" spans="1:4" ht="21" customHeight="1">
      <c r="A7" s="296" t="s">
        <v>1011</v>
      </c>
      <c r="B7" s="291"/>
      <c r="C7" s="290"/>
      <c r="D7" s="289"/>
    </row>
    <row r="8" spans="1:4" ht="15.75" customHeight="1">
      <c r="A8" s="2658" t="s">
        <v>993</v>
      </c>
      <c r="B8" s="2659"/>
      <c r="C8" s="287" t="s">
        <v>100</v>
      </c>
      <c r="D8" s="282" t="s">
        <v>988</v>
      </c>
    </row>
    <row r="9" spans="1:4" ht="15.75" customHeight="1">
      <c r="A9" s="2666" t="s">
        <v>272</v>
      </c>
      <c r="B9" s="286" t="s">
        <v>835</v>
      </c>
      <c r="C9" s="286" t="s">
        <v>273</v>
      </c>
      <c r="D9" s="282">
        <v>1</v>
      </c>
    </row>
    <row r="10" spans="1:4" ht="15.75" customHeight="1">
      <c r="A10" s="2667"/>
      <c r="B10" s="286" t="s">
        <v>162</v>
      </c>
      <c r="C10" s="286" t="s">
        <v>762</v>
      </c>
      <c r="D10" s="282">
        <v>2</v>
      </c>
    </row>
    <row r="11" spans="1:4" ht="15.75" customHeight="1">
      <c r="A11" s="2662" t="s">
        <v>104</v>
      </c>
      <c r="B11" s="2663"/>
      <c r="C11" s="310" t="s">
        <v>1010</v>
      </c>
      <c r="D11" s="282">
        <v>3</v>
      </c>
    </row>
    <row r="12" spans="1:4" ht="15.75" customHeight="1">
      <c r="A12" s="2665" t="s">
        <v>168</v>
      </c>
      <c r="B12" s="2651" t="s">
        <v>830</v>
      </c>
      <c r="C12" s="286" t="s">
        <v>1009</v>
      </c>
      <c r="D12" s="282">
        <v>4</v>
      </c>
    </row>
    <row r="13" spans="1:4" ht="15.75" customHeight="1">
      <c r="A13" s="2665"/>
      <c r="B13" s="2651"/>
      <c r="C13" s="284" t="s">
        <v>1008</v>
      </c>
      <c r="D13" s="282">
        <v>5</v>
      </c>
    </row>
    <row r="14" spans="1:4" ht="15.75" customHeight="1">
      <c r="A14" s="2665"/>
      <c r="B14" s="2651"/>
      <c r="C14" s="302" t="s">
        <v>1007</v>
      </c>
      <c r="D14" s="282">
        <v>6</v>
      </c>
    </row>
    <row r="15" spans="1:4" ht="15.75" customHeight="1">
      <c r="A15" s="2665"/>
      <c r="B15" s="2651" t="s">
        <v>821</v>
      </c>
      <c r="C15" s="286" t="s">
        <v>820</v>
      </c>
      <c r="D15" s="282">
        <v>7</v>
      </c>
    </row>
    <row r="16" spans="1:4" ht="15.75" customHeight="1">
      <c r="A16" s="2665"/>
      <c r="B16" s="2651"/>
      <c r="C16" s="286" t="s">
        <v>817</v>
      </c>
      <c r="D16" s="282">
        <v>8</v>
      </c>
    </row>
    <row r="17" spans="1:4" ht="15.75" customHeight="1">
      <c r="A17" s="2665"/>
      <c r="B17" s="2651"/>
      <c r="C17" s="286" t="s">
        <v>1006</v>
      </c>
      <c r="D17" s="282">
        <v>9</v>
      </c>
    </row>
    <row r="18" spans="1:4" ht="15.75" customHeight="1">
      <c r="A18" s="2665"/>
      <c r="B18" s="2651" t="s">
        <v>811</v>
      </c>
      <c r="C18" s="302" t="s">
        <v>810</v>
      </c>
      <c r="D18" s="282">
        <v>10</v>
      </c>
    </row>
    <row r="19" spans="1:4" ht="15.75" customHeight="1">
      <c r="A19" s="2665"/>
      <c r="B19" s="2651"/>
      <c r="C19" s="302" t="s">
        <v>808</v>
      </c>
      <c r="D19" s="282">
        <v>11</v>
      </c>
    </row>
    <row r="20" spans="1:4" ht="15.75" customHeight="1">
      <c r="A20" s="2665"/>
      <c r="B20" s="2651"/>
      <c r="C20" s="302" t="s">
        <v>806</v>
      </c>
      <c r="D20" s="282">
        <v>12</v>
      </c>
    </row>
    <row r="21" spans="1:4" ht="15.75" customHeight="1">
      <c r="A21" s="2665"/>
      <c r="B21" s="2651" t="s">
        <v>45</v>
      </c>
      <c r="C21" s="302" t="s">
        <v>805</v>
      </c>
      <c r="D21" s="282">
        <v>13</v>
      </c>
    </row>
    <row r="22" spans="1:4" ht="15.75" customHeight="1">
      <c r="A22" s="2665"/>
      <c r="B22" s="2651"/>
      <c r="C22" s="302" t="s">
        <v>803</v>
      </c>
      <c r="D22" s="282">
        <v>14</v>
      </c>
    </row>
    <row r="23" spans="1:4" ht="15.75" customHeight="1">
      <c r="A23" s="2666"/>
      <c r="B23" s="2651"/>
      <c r="C23" s="302" t="s">
        <v>1005</v>
      </c>
      <c r="D23" s="282">
        <v>15</v>
      </c>
    </row>
    <row r="24" spans="1:4" ht="15.75" customHeight="1">
      <c r="A24" s="309"/>
      <c r="B24" s="283" t="s">
        <v>119</v>
      </c>
      <c r="C24" s="283" t="s">
        <v>796</v>
      </c>
      <c r="D24" s="282">
        <v>16</v>
      </c>
    </row>
    <row r="25" spans="1:4" ht="15.75" customHeight="1">
      <c r="A25" s="308"/>
      <c r="D25" s="307"/>
    </row>
    <row r="26" spans="1:4" ht="21.75" customHeight="1">
      <c r="A26" s="296" t="s">
        <v>1004</v>
      </c>
      <c r="B26" s="308"/>
      <c r="D26" s="307"/>
    </row>
    <row r="27" spans="1:4" ht="15.75" customHeight="1">
      <c r="A27" s="2658" t="s">
        <v>993</v>
      </c>
      <c r="B27" s="2659"/>
      <c r="C27" s="287" t="s">
        <v>100</v>
      </c>
      <c r="D27" s="282" t="s">
        <v>988</v>
      </c>
    </row>
    <row r="28" spans="1:4" ht="15.75" customHeight="1">
      <c r="A28" s="2662" t="s">
        <v>1003</v>
      </c>
      <c r="B28" s="2663"/>
      <c r="C28" s="306" t="s">
        <v>790</v>
      </c>
      <c r="D28" s="293">
        <v>17</v>
      </c>
    </row>
    <row r="29" spans="1:4" ht="15.75" customHeight="1">
      <c r="A29" s="2662"/>
      <c r="B29" s="2663"/>
      <c r="C29" s="306" t="s">
        <v>788</v>
      </c>
      <c r="D29" s="293">
        <v>18</v>
      </c>
    </row>
    <row r="30" spans="1:4" ht="15.75" customHeight="1">
      <c r="A30" s="2662"/>
      <c r="B30" s="2663"/>
      <c r="C30" s="306" t="s">
        <v>786</v>
      </c>
      <c r="D30" s="293">
        <v>19</v>
      </c>
    </row>
    <row r="31" spans="1:4" ht="15.75" customHeight="1">
      <c r="A31" s="2662"/>
      <c r="B31" s="2663"/>
      <c r="C31" s="306" t="s">
        <v>784</v>
      </c>
      <c r="D31" s="293">
        <v>20</v>
      </c>
    </row>
    <row r="32" spans="1:4" ht="15.75" customHeight="1">
      <c r="A32" s="2662"/>
      <c r="B32" s="2663"/>
      <c r="C32" s="306" t="s">
        <v>782</v>
      </c>
      <c r="D32" s="293">
        <v>21</v>
      </c>
    </row>
    <row r="33" spans="1:4" ht="15.75" customHeight="1">
      <c r="A33" s="2662"/>
      <c r="B33" s="2663"/>
      <c r="C33" s="306" t="s">
        <v>780</v>
      </c>
      <c r="D33" s="293">
        <v>22</v>
      </c>
    </row>
    <row r="34" spans="1:4" ht="15.75" customHeight="1">
      <c r="A34" s="2662"/>
      <c r="B34" s="2663"/>
      <c r="C34" s="306" t="s">
        <v>778</v>
      </c>
      <c r="D34" s="293">
        <v>23</v>
      </c>
    </row>
    <row r="35" spans="1:4" ht="7.5" customHeight="1">
      <c r="A35" s="291"/>
      <c r="B35" s="291"/>
      <c r="C35" s="290"/>
      <c r="D35" s="289"/>
    </row>
    <row r="36" spans="1:4" ht="24" customHeight="1">
      <c r="A36" s="292" t="s">
        <v>777</v>
      </c>
      <c r="B36" s="291"/>
      <c r="C36" s="290"/>
      <c r="D36" s="289"/>
    </row>
    <row r="37" spans="1:4" ht="9" customHeight="1">
      <c r="A37" s="292"/>
      <c r="B37" s="291"/>
      <c r="C37" s="290"/>
      <c r="D37" s="289"/>
    </row>
    <row r="38" spans="1:4" ht="18.75" customHeight="1">
      <c r="A38" s="296" t="s">
        <v>1002</v>
      </c>
      <c r="B38" s="291"/>
      <c r="C38" s="290"/>
      <c r="D38" s="289"/>
    </row>
    <row r="39" spans="1:4" ht="15.75" customHeight="1">
      <c r="A39" s="2658" t="s">
        <v>993</v>
      </c>
      <c r="B39" s="2659"/>
      <c r="C39" s="287" t="s">
        <v>100</v>
      </c>
      <c r="D39" s="293" t="s">
        <v>988</v>
      </c>
    </row>
    <row r="40" spans="1:4" ht="15.75" customHeight="1">
      <c r="A40" s="2644" t="s">
        <v>322</v>
      </c>
      <c r="B40" s="2652" t="s">
        <v>775</v>
      </c>
      <c r="C40" s="302" t="s">
        <v>774</v>
      </c>
      <c r="D40" s="293">
        <v>24</v>
      </c>
    </row>
    <row r="41" spans="1:4" ht="15.75" customHeight="1">
      <c r="A41" s="2645"/>
      <c r="B41" s="2653"/>
      <c r="C41" s="305" t="s">
        <v>771</v>
      </c>
      <c r="D41" s="293">
        <v>25</v>
      </c>
    </row>
    <row r="42" spans="1:4" ht="15.75" customHeight="1">
      <c r="A42" s="2645"/>
      <c r="B42" s="2653"/>
      <c r="C42" s="302" t="s">
        <v>768</v>
      </c>
      <c r="D42" s="293">
        <v>26</v>
      </c>
    </row>
    <row r="43" spans="1:4" ht="15.75" customHeight="1">
      <c r="A43" s="2645"/>
      <c r="B43" s="2653"/>
      <c r="C43" s="302" t="s">
        <v>765</v>
      </c>
      <c r="D43" s="293">
        <v>27</v>
      </c>
    </row>
    <row r="44" spans="1:4" ht="15.75" customHeight="1">
      <c r="A44" s="2646"/>
      <c r="B44" s="297" t="s">
        <v>162</v>
      </c>
      <c r="C44" s="304" t="s">
        <v>762</v>
      </c>
      <c r="D44" s="293">
        <v>28</v>
      </c>
    </row>
    <row r="45" spans="1:4" ht="15.75" customHeight="1">
      <c r="A45" s="2660" t="s">
        <v>104</v>
      </c>
      <c r="B45" s="2661"/>
      <c r="C45" s="304" t="s">
        <v>761</v>
      </c>
      <c r="D45" s="293">
        <v>29</v>
      </c>
    </row>
    <row r="46" spans="1:4" ht="15.75" customHeight="1">
      <c r="A46" s="2651" t="s">
        <v>168</v>
      </c>
      <c r="B46" s="302" t="s">
        <v>284</v>
      </c>
      <c r="C46" s="303" t="s">
        <v>757</v>
      </c>
      <c r="D46" s="293">
        <v>30</v>
      </c>
    </row>
    <row r="47" spans="1:4" ht="15.75" customHeight="1">
      <c r="A47" s="2651"/>
      <c r="B47" s="302" t="s">
        <v>43</v>
      </c>
      <c r="C47" s="286" t="s">
        <v>750</v>
      </c>
      <c r="D47" s="293">
        <v>31</v>
      </c>
    </row>
    <row r="48" spans="1:4" ht="15.75" customHeight="1">
      <c r="A48" s="2651"/>
      <c r="B48" s="302" t="s">
        <v>44</v>
      </c>
      <c r="C48" s="286" t="s">
        <v>734</v>
      </c>
      <c r="D48" s="293">
        <v>32</v>
      </c>
    </row>
    <row r="49" spans="1:4" ht="15.75" customHeight="1">
      <c r="A49" s="2651"/>
      <c r="B49" s="302" t="s">
        <v>45</v>
      </c>
      <c r="C49" s="286" t="s">
        <v>725</v>
      </c>
      <c r="D49" s="293">
        <v>33</v>
      </c>
    </row>
    <row r="50" spans="1:4" ht="15.75" customHeight="1">
      <c r="A50" s="291"/>
      <c r="B50" s="291"/>
      <c r="C50" s="290"/>
      <c r="D50" s="289"/>
    </row>
    <row r="51" spans="1:4" ht="25.5" customHeight="1">
      <c r="A51" s="296" t="s">
        <v>1001</v>
      </c>
      <c r="B51" s="291"/>
      <c r="C51" s="301"/>
      <c r="D51" s="289"/>
    </row>
    <row r="52" spans="1:4" ht="17.25" customHeight="1">
      <c r="A52" s="2649" t="s">
        <v>993</v>
      </c>
      <c r="B52" s="2641"/>
      <c r="C52" s="2647" t="s">
        <v>992</v>
      </c>
      <c r="D52" s="2642" t="s">
        <v>1000</v>
      </c>
    </row>
    <row r="53" spans="1:4" ht="17.25" customHeight="1">
      <c r="A53" s="300"/>
      <c r="B53" s="287" t="s">
        <v>632</v>
      </c>
      <c r="C53" s="2655"/>
      <c r="D53" s="2643"/>
    </row>
    <row r="54" spans="1:4" ht="17.25" customHeight="1">
      <c r="A54" s="2651" t="s">
        <v>162</v>
      </c>
      <c r="B54" s="283" t="s">
        <v>702</v>
      </c>
      <c r="C54" s="297" t="s">
        <v>715</v>
      </c>
      <c r="D54" s="293">
        <v>34</v>
      </c>
    </row>
    <row r="55" spans="1:4" ht="17.25" customHeight="1">
      <c r="A55" s="2651"/>
      <c r="B55" s="283" t="s">
        <v>713</v>
      </c>
      <c r="C55" s="297" t="s">
        <v>712</v>
      </c>
      <c r="D55" s="293">
        <v>35</v>
      </c>
    </row>
    <row r="56" spans="1:4" ht="34.5" customHeight="1">
      <c r="A56" s="2651"/>
      <c r="B56" s="299" t="s">
        <v>997</v>
      </c>
      <c r="C56" s="297" t="s">
        <v>999</v>
      </c>
      <c r="D56" s="293">
        <v>36</v>
      </c>
    </row>
    <row r="57" spans="1:4" ht="32.25" customHeight="1">
      <c r="A57" s="2651"/>
      <c r="B57" s="298" t="s">
        <v>996</v>
      </c>
      <c r="C57" s="297" t="s">
        <v>998</v>
      </c>
      <c r="D57" s="293">
        <v>37</v>
      </c>
    </row>
    <row r="58" spans="1:4" ht="17.25" customHeight="1">
      <c r="A58" s="2651"/>
      <c r="B58" s="283" t="s">
        <v>663</v>
      </c>
      <c r="C58" s="297" t="s">
        <v>704</v>
      </c>
      <c r="D58" s="293">
        <v>38</v>
      </c>
    </row>
    <row r="59" spans="1:4" ht="17.25" customHeight="1">
      <c r="A59" s="2651" t="s">
        <v>168</v>
      </c>
      <c r="B59" s="2656" t="s">
        <v>702</v>
      </c>
      <c r="C59" s="297" t="s">
        <v>701</v>
      </c>
      <c r="D59" s="293">
        <v>39</v>
      </c>
    </row>
    <row r="60" spans="1:4" ht="17.25" customHeight="1">
      <c r="A60" s="2651"/>
      <c r="B60" s="2656"/>
      <c r="C60" s="297" t="s">
        <v>699</v>
      </c>
      <c r="D60" s="293">
        <v>40</v>
      </c>
    </row>
    <row r="61" spans="1:4" ht="17.25" customHeight="1">
      <c r="A61" s="2651"/>
      <c r="B61" s="2656"/>
      <c r="C61" s="297" t="s">
        <v>697</v>
      </c>
      <c r="D61" s="293">
        <v>41</v>
      </c>
    </row>
    <row r="62" spans="1:4" ht="17.25" customHeight="1">
      <c r="A62" s="2651"/>
      <c r="B62" s="2656" t="s">
        <v>339</v>
      </c>
      <c r="C62" s="297" t="s">
        <v>691</v>
      </c>
      <c r="D62" s="293">
        <v>42</v>
      </c>
    </row>
    <row r="63" spans="1:4" ht="17.25" customHeight="1">
      <c r="A63" s="2651"/>
      <c r="B63" s="2656"/>
      <c r="C63" s="297" t="s">
        <v>689</v>
      </c>
      <c r="D63" s="293">
        <v>43</v>
      </c>
    </row>
    <row r="64" spans="1:4" ht="17.25" customHeight="1">
      <c r="A64" s="2651"/>
      <c r="B64" s="2656"/>
      <c r="C64" s="297" t="s">
        <v>685</v>
      </c>
      <c r="D64" s="293">
        <v>44</v>
      </c>
    </row>
    <row r="65" spans="1:4" ht="17.25" customHeight="1">
      <c r="A65" s="2651"/>
      <c r="B65" s="2651" t="s">
        <v>997</v>
      </c>
      <c r="C65" s="297" t="s">
        <v>678</v>
      </c>
      <c r="D65" s="293">
        <v>45</v>
      </c>
    </row>
    <row r="66" spans="1:4" ht="17.25" customHeight="1">
      <c r="A66" s="2651"/>
      <c r="B66" s="2651"/>
      <c r="C66" s="297" t="s">
        <v>675</v>
      </c>
      <c r="D66" s="293">
        <v>46</v>
      </c>
    </row>
    <row r="67" spans="1:4" ht="17.25" customHeight="1">
      <c r="A67" s="2651"/>
      <c r="B67" s="2651"/>
      <c r="C67" s="297" t="s">
        <v>673</v>
      </c>
      <c r="D67" s="293">
        <v>47</v>
      </c>
    </row>
    <row r="68" spans="1:4" ht="17.25" customHeight="1">
      <c r="A68" s="2651"/>
      <c r="B68" s="2657" t="s">
        <v>996</v>
      </c>
      <c r="C68" s="297" t="s">
        <v>668</v>
      </c>
      <c r="D68" s="293">
        <v>48</v>
      </c>
    </row>
    <row r="69" spans="1:4" ht="17.25" customHeight="1">
      <c r="A69" s="2651"/>
      <c r="B69" s="2657"/>
      <c r="C69" s="297" t="s">
        <v>995</v>
      </c>
      <c r="D69" s="293">
        <v>49</v>
      </c>
    </row>
    <row r="70" spans="1:4" ht="17.25" customHeight="1">
      <c r="A70" s="2651"/>
      <c r="B70" s="286" t="s">
        <v>663</v>
      </c>
      <c r="C70" s="297" t="s">
        <v>662</v>
      </c>
      <c r="D70" s="293">
        <v>50</v>
      </c>
    </row>
    <row r="71" spans="1:4" ht="17.25" customHeight="1">
      <c r="A71" s="2639" t="s">
        <v>170</v>
      </c>
      <c r="B71" s="2640"/>
      <c r="C71" s="283" t="s">
        <v>660</v>
      </c>
      <c r="D71" s="293">
        <v>51</v>
      </c>
    </row>
    <row r="72" spans="1:4" ht="17.25" customHeight="1">
      <c r="A72" s="291"/>
      <c r="B72" s="291"/>
      <c r="C72" s="290"/>
      <c r="D72" s="289"/>
    </row>
    <row r="73" spans="1:4" ht="17.25" customHeight="1">
      <c r="A73" s="296" t="s">
        <v>994</v>
      </c>
      <c r="B73" s="295"/>
      <c r="C73" s="290"/>
      <c r="D73" s="289"/>
    </row>
    <row r="74" spans="1:4" ht="17.25" customHeight="1">
      <c r="A74" s="2641" t="s">
        <v>993</v>
      </c>
      <c r="B74" s="2641"/>
      <c r="C74" s="294" t="s">
        <v>992</v>
      </c>
      <c r="D74" s="293" t="s">
        <v>988</v>
      </c>
    </row>
    <row r="75" spans="1:4" ht="17.25" customHeight="1">
      <c r="A75" s="2651" t="s">
        <v>991</v>
      </c>
      <c r="B75" s="2651"/>
      <c r="C75" s="283" t="s">
        <v>651</v>
      </c>
      <c r="D75" s="293">
        <v>52</v>
      </c>
    </row>
    <row r="76" spans="1:4" ht="17.25" customHeight="1">
      <c r="A76" s="2651"/>
      <c r="B76" s="2651"/>
      <c r="C76" s="283" t="s">
        <v>649</v>
      </c>
      <c r="D76" s="293">
        <v>53</v>
      </c>
    </row>
    <row r="77" spans="1:4" ht="17.25" customHeight="1">
      <c r="A77" s="2651"/>
      <c r="B77" s="2651"/>
      <c r="C77" s="283" t="s">
        <v>647</v>
      </c>
      <c r="D77" s="293">
        <v>54</v>
      </c>
    </row>
    <row r="78" spans="1:4" ht="17.25" customHeight="1">
      <c r="A78" s="2651"/>
      <c r="B78" s="2651"/>
      <c r="C78" s="283" t="s">
        <v>645</v>
      </c>
      <c r="D78" s="293">
        <v>55</v>
      </c>
    </row>
    <row r="79" spans="1:4" ht="17.25" customHeight="1">
      <c r="A79" s="2651"/>
      <c r="B79" s="2651"/>
      <c r="C79" s="283" t="s">
        <v>643</v>
      </c>
      <c r="D79" s="293">
        <v>56</v>
      </c>
    </row>
    <row r="80" spans="1:4" ht="17.25" customHeight="1">
      <c r="A80" s="2651"/>
      <c r="B80" s="2651"/>
      <c r="C80" s="283" t="s">
        <v>990</v>
      </c>
      <c r="D80" s="293">
        <v>57</v>
      </c>
    </row>
    <row r="81" spans="1:4" ht="17.25" customHeight="1">
      <c r="A81" s="2651"/>
      <c r="B81" s="2651"/>
      <c r="C81" s="283" t="s">
        <v>989</v>
      </c>
      <c r="D81" s="293">
        <v>58</v>
      </c>
    </row>
    <row r="82" spans="1:4" ht="17.25" customHeight="1">
      <c r="A82" s="2651"/>
      <c r="B82" s="2651"/>
      <c r="C82" s="283" t="s">
        <v>4765</v>
      </c>
      <c r="D82" s="1190" t="s">
        <v>6814</v>
      </c>
    </row>
    <row r="83" spans="1:4" ht="17.25" customHeight="1">
      <c r="A83" s="2651"/>
      <c r="B83" s="2651"/>
      <c r="C83" s="283" t="s">
        <v>4766</v>
      </c>
      <c r="D83" s="1190" t="s">
        <v>6815</v>
      </c>
    </row>
    <row r="84" spans="1:4" ht="17.25" customHeight="1">
      <c r="A84" s="2651"/>
      <c r="B84" s="2651"/>
      <c r="C84" s="283" t="s">
        <v>183</v>
      </c>
      <c r="D84" s="293">
        <v>59</v>
      </c>
    </row>
    <row r="85" spans="1:4" ht="17.25" customHeight="1">
      <c r="A85" s="2651"/>
      <c r="B85" s="2651"/>
      <c r="C85" s="283" t="s">
        <v>4643</v>
      </c>
      <c r="D85" s="293">
        <v>60</v>
      </c>
    </row>
    <row r="86" spans="1:4" ht="17.25" customHeight="1">
      <c r="A86" s="291"/>
      <c r="B86" s="291"/>
      <c r="C86" s="290"/>
      <c r="D86" s="289"/>
    </row>
    <row r="87" spans="1:4" ht="30.75" customHeight="1">
      <c r="A87" s="292" t="s">
        <v>637</v>
      </c>
      <c r="B87" s="291"/>
      <c r="C87" s="290"/>
      <c r="D87" s="289"/>
    </row>
    <row r="88" spans="1:4" ht="7.5" customHeight="1">
      <c r="A88" s="291"/>
      <c r="B88" s="291"/>
      <c r="C88" s="290"/>
      <c r="D88" s="289"/>
    </row>
    <row r="89" spans="1:4" ht="17.25" customHeight="1">
      <c r="A89" s="2647" t="s">
        <v>99</v>
      </c>
      <c r="B89" s="2648"/>
      <c r="C89" s="2649" t="s">
        <v>100</v>
      </c>
      <c r="D89" s="2642" t="s">
        <v>988</v>
      </c>
    </row>
    <row r="90" spans="1:4" ht="17.25" customHeight="1">
      <c r="A90" s="288"/>
      <c r="B90" s="287" t="s">
        <v>176</v>
      </c>
      <c r="C90" s="2650"/>
      <c r="D90" s="2643"/>
    </row>
    <row r="91" spans="1:4" ht="17.25" customHeight="1">
      <c r="A91" s="2652" t="s">
        <v>168</v>
      </c>
      <c r="B91" s="2644" t="s">
        <v>43</v>
      </c>
      <c r="C91" s="286" t="s">
        <v>630</v>
      </c>
      <c r="D91" s="282">
        <v>61</v>
      </c>
    </row>
    <row r="92" spans="1:4" ht="17.25" customHeight="1">
      <c r="A92" s="2653"/>
      <c r="B92" s="2645"/>
      <c r="C92" s="285" t="s">
        <v>623</v>
      </c>
      <c r="D92" s="282">
        <v>62</v>
      </c>
    </row>
    <row r="93" spans="1:4" ht="17.25" customHeight="1">
      <c r="A93" s="2653"/>
      <c r="B93" s="2644" t="s">
        <v>44</v>
      </c>
      <c r="C93" s="285" t="s">
        <v>619</v>
      </c>
      <c r="D93" s="282">
        <v>63</v>
      </c>
    </row>
    <row r="94" spans="1:4" ht="17.25" customHeight="1">
      <c r="A94" s="2653"/>
      <c r="B94" s="2645"/>
      <c r="C94" s="283" t="s">
        <v>615</v>
      </c>
      <c r="D94" s="282">
        <v>64</v>
      </c>
    </row>
    <row r="95" spans="1:4" ht="17.25" customHeight="1">
      <c r="A95" s="2653"/>
      <c r="B95" s="2644" t="s">
        <v>45</v>
      </c>
      <c r="C95" s="284" t="s">
        <v>611</v>
      </c>
      <c r="D95" s="282">
        <v>65</v>
      </c>
    </row>
    <row r="96" spans="1:4" ht="17.25" customHeight="1">
      <c r="A96" s="2653"/>
      <c r="B96" s="2646"/>
      <c r="C96" s="283" t="s">
        <v>605</v>
      </c>
      <c r="D96" s="282">
        <v>66</v>
      </c>
    </row>
    <row r="97" spans="1:4">
      <c r="A97" s="2653"/>
      <c r="B97" s="1279" t="s">
        <v>6868</v>
      </c>
      <c r="C97" s="1280" t="s">
        <v>6875</v>
      </c>
      <c r="D97" s="1281">
        <v>101</v>
      </c>
    </row>
    <row r="98" spans="1:4">
      <c r="A98" s="2653"/>
      <c r="B98" s="1282"/>
      <c r="C98" s="1283" t="s">
        <v>6876</v>
      </c>
      <c r="D98" s="1281">
        <v>102</v>
      </c>
    </row>
    <row r="99" spans="1:4">
      <c r="A99" s="2654"/>
      <c r="B99" s="1284"/>
      <c r="C99" s="1285" t="s">
        <v>6877</v>
      </c>
      <c r="D99" s="1281">
        <v>103</v>
      </c>
    </row>
  </sheetData>
  <mergeCells count="35">
    <mergeCell ref="A11:B11"/>
    <mergeCell ref="A1:D1"/>
    <mergeCell ref="A27:B27"/>
    <mergeCell ref="A28:B34"/>
    <mergeCell ref="A8:B8"/>
    <mergeCell ref="A12:A23"/>
    <mergeCell ref="B12:B14"/>
    <mergeCell ref="B15:B17"/>
    <mergeCell ref="B18:B20"/>
    <mergeCell ref="B21:B23"/>
    <mergeCell ref="A9:A10"/>
    <mergeCell ref="A39:B39"/>
    <mergeCell ref="B40:B43"/>
    <mergeCell ref="A46:A49"/>
    <mergeCell ref="D52:D53"/>
    <mergeCell ref="A40:A44"/>
    <mergeCell ref="A45:B45"/>
    <mergeCell ref="A54:A58"/>
    <mergeCell ref="A52:B52"/>
    <mergeCell ref="C52:C53"/>
    <mergeCell ref="A59:A70"/>
    <mergeCell ref="B59:B61"/>
    <mergeCell ref="B62:B64"/>
    <mergeCell ref="B68:B69"/>
    <mergeCell ref="B65:B67"/>
    <mergeCell ref="B95:B96"/>
    <mergeCell ref="A89:B89"/>
    <mergeCell ref="C89:C90"/>
    <mergeCell ref="A75:B85"/>
    <mergeCell ref="A91:A99"/>
    <mergeCell ref="A71:B71"/>
    <mergeCell ref="A74:B74"/>
    <mergeCell ref="D89:D90"/>
    <mergeCell ref="B91:B92"/>
    <mergeCell ref="B93:B94"/>
  </mergeCells>
  <phoneticPr fontId="5"/>
  <pageMargins left="0.7" right="0.7" top="0.75" bottom="0.75" header="0.3" footer="0.3"/>
  <pageSetup paperSize="9" scale="90" orientation="portrait" r:id="rId1"/>
  <rowBreaks count="1" manualBreakCount="1">
    <brk id="5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942CA-830F-414E-8699-0342EBF67F91}">
  <sheetPr codeName="Sheet9"/>
  <dimension ref="A1:Z27"/>
  <sheetViews>
    <sheetView showGridLines="0" view="pageBreakPreview" zoomScale="80" zoomScaleNormal="100" zoomScaleSheetLayoutView="80" workbookViewId="0">
      <selection activeCell="B9" sqref="B9"/>
    </sheetView>
  </sheetViews>
  <sheetFormatPr defaultColWidth="9" defaultRowHeight="18.75"/>
  <cols>
    <col min="1" max="13" width="7.75" style="7" customWidth="1"/>
    <col min="14" max="14" width="15.375" style="7" customWidth="1"/>
    <col min="15" max="26" width="7.875" style="7" customWidth="1"/>
    <col min="27" max="16384" width="9" style="7"/>
  </cols>
  <sheetData>
    <row r="1" spans="1:26" ht="24" customHeight="1">
      <c r="A1" s="1409" t="s">
        <v>4801</v>
      </c>
      <c r="B1" s="1409"/>
      <c r="C1" s="1409"/>
      <c r="D1" s="1409"/>
      <c r="E1" s="1409"/>
      <c r="F1" s="1409"/>
      <c r="G1" s="1409"/>
      <c r="H1" s="1409"/>
      <c r="I1" s="1409"/>
      <c r="J1" s="1409"/>
      <c r="K1" s="1409"/>
      <c r="L1" s="1409"/>
      <c r="M1" s="1409"/>
      <c r="N1" s="7" t="s">
        <v>6867</v>
      </c>
    </row>
    <row r="2" spans="1:26" ht="24" customHeight="1">
      <c r="A2" s="1406" t="s">
        <v>4804</v>
      </c>
      <c r="B2" s="1407"/>
      <c r="C2" s="1407"/>
      <c r="D2" s="1407"/>
      <c r="E2" s="1407"/>
      <c r="F2" s="1407"/>
      <c r="G2" s="1407"/>
      <c r="H2" s="1407"/>
      <c r="I2" s="1407"/>
      <c r="J2" s="1407"/>
      <c r="K2" s="1407"/>
      <c r="L2" s="1407"/>
      <c r="M2" s="1407"/>
      <c r="N2" s="7" t="s">
        <v>321</v>
      </c>
      <c r="O2" s="7" t="s">
        <v>6866</v>
      </c>
      <c r="Q2" s="7" t="s">
        <v>374</v>
      </c>
    </row>
    <row r="3" spans="1:26" ht="24" customHeight="1">
      <c r="A3" s="1407"/>
      <c r="B3" s="1407"/>
      <c r="C3" s="1407"/>
      <c r="D3" s="1407"/>
      <c r="E3" s="1407"/>
      <c r="F3" s="1407"/>
      <c r="G3" s="1407"/>
      <c r="H3" s="1407"/>
      <c r="I3" s="1407"/>
      <c r="J3" s="1407"/>
      <c r="K3" s="1407"/>
      <c r="L3" s="1407"/>
      <c r="M3" s="1407"/>
      <c r="N3" s="7" t="str">
        <f>IF(COUNTIF('別紙1 活動計画書'!Q25:V27,"○")&gt;1,"error","ok")</f>
        <v>ok</v>
      </c>
      <c r="O3" s="7" t="str">
        <f>IF(COUNTIF('別紙1 活動計画書'!Q25:V27,"○")&gt;1,"error","ok")</f>
        <v>ok</v>
      </c>
    </row>
    <row r="4" spans="1:26" ht="24" customHeight="1">
      <c r="A4" s="1408"/>
      <c r="B4" s="1408"/>
      <c r="C4" s="1408"/>
      <c r="D4" s="1408"/>
      <c r="E4" s="1408"/>
      <c r="F4" s="1408"/>
      <c r="G4" s="1408"/>
      <c r="H4" s="1408"/>
      <c r="I4" s="1408"/>
      <c r="J4" s="1408"/>
      <c r="K4" s="1408"/>
      <c r="L4" s="1408"/>
      <c r="M4" s="1408"/>
      <c r="N4" s="7">
        <f>IF('別紙1 活動計画書'!Q25="○",1,IF('別紙1 活動計画書'!V25="○",0.625,IF('別紙1 活動計画書'!Q27="○",0.75,IF('別紙1 活動計画書'!V27="○",5/6,IF(COUNTIF('別紙1 活動計画書'!Q25:V27,"○")=0,1)))))</f>
        <v>1</v>
      </c>
      <c r="O4" s="7">
        <f>IF('別紙1 活動計画書'!Q25="○",1,IF('別紙1 活動計画書'!V25="○",0.75,IF('別紙1 活動計画書'!Q27="○",0.75,IF('別紙1 活動計画書'!V27="○",1,IF(COUNTIF('別紙1 活動計画書'!Q25:V27,"○")=0,1)))))</f>
        <v>1</v>
      </c>
      <c r="Q4" s="7">
        <f>IF('別紙1 活動計画書'!V39="○",5/6,1)</f>
        <v>1</v>
      </c>
    </row>
    <row r="5" spans="1:26" ht="24" customHeight="1">
      <c r="A5" s="1410" t="s">
        <v>4802</v>
      </c>
      <c r="B5" s="1410"/>
      <c r="C5" s="1410"/>
      <c r="D5" s="589"/>
      <c r="E5" s="589"/>
      <c r="F5" s="589"/>
      <c r="G5" s="589"/>
      <c r="H5" s="589"/>
      <c r="I5" s="589"/>
      <c r="J5" s="589"/>
      <c r="K5" s="589"/>
      <c r="L5" s="589"/>
      <c r="M5" s="589"/>
      <c r="N5" s="1405" t="s">
        <v>6865</v>
      </c>
      <c r="O5" s="1405"/>
      <c r="P5" s="1405"/>
      <c r="Q5" s="1405"/>
      <c r="R5" s="1405"/>
      <c r="S5" s="1405"/>
      <c r="T5" s="1405"/>
      <c r="U5" s="1405"/>
      <c r="V5" s="1405"/>
      <c r="W5" s="1405"/>
      <c r="X5" s="1405"/>
      <c r="Y5" s="1405"/>
      <c r="Z5" s="1405"/>
    </row>
    <row r="6" spans="1:26">
      <c r="A6" s="1412"/>
      <c r="B6" s="1359" t="s">
        <v>4798</v>
      </c>
      <c r="C6" s="1411"/>
      <c r="D6" s="1411"/>
      <c r="E6" s="1411"/>
      <c r="F6" s="1411"/>
      <c r="G6" s="1360"/>
      <c r="H6" s="1359" t="s">
        <v>4799</v>
      </c>
      <c r="I6" s="1411"/>
      <c r="J6" s="1411"/>
      <c r="K6" s="1411"/>
      <c r="L6" s="1411"/>
      <c r="M6" s="1360"/>
      <c r="N6" s="1412"/>
      <c r="O6" s="1359" t="s">
        <v>4798</v>
      </c>
      <c r="P6" s="1411"/>
      <c r="Q6" s="1411"/>
      <c r="R6" s="1411"/>
      <c r="S6" s="1411"/>
      <c r="T6" s="1360"/>
      <c r="U6" s="1359" t="s">
        <v>4799</v>
      </c>
      <c r="V6" s="1411"/>
      <c r="W6" s="1411"/>
      <c r="X6" s="1411"/>
      <c r="Y6" s="1411"/>
      <c r="Z6" s="1360"/>
    </row>
    <row r="7" spans="1:26" ht="18.75" customHeight="1">
      <c r="A7" s="1413"/>
      <c r="B7" s="1401" t="s">
        <v>4795</v>
      </c>
      <c r="C7" s="1402"/>
      <c r="D7" s="1397" t="s">
        <v>4796</v>
      </c>
      <c r="E7" s="1398"/>
      <c r="F7" s="1397" t="s">
        <v>4797</v>
      </c>
      <c r="G7" s="1398"/>
      <c r="H7" s="1401" t="s">
        <v>4795</v>
      </c>
      <c r="I7" s="1402"/>
      <c r="J7" s="1397" t="s">
        <v>4796</v>
      </c>
      <c r="K7" s="1398"/>
      <c r="L7" s="1397" t="s">
        <v>4797</v>
      </c>
      <c r="M7" s="1398"/>
      <c r="N7" s="1413"/>
      <c r="O7" s="1401" t="s">
        <v>4795</v>
      </c>
      <c r="P7" s="1402"/>
      <c r="Q7" s="1397" t="s">
        <v>4796</v>
      </c>
      <c r="R7" s="1398"/>
      <c r="S7" s="1397" t="s">
        <v>4797</v>
      </c>
      <c r="T7" s="1398"/>
      <c r="U7" s="1401" t="s">
        <v>4795</v>
      </c>
      <c r="V7" s="1402"/>
      <c r="W7" s="1397" t="s">
        <v>4796</v>
      </c>
      <c r="X7" s="1398"/>
      <c r="Y7" s="1397" t="s">
        <v>4797</v>
      </c>
      <c r="Z7" s="1398"/>
    </row>
    <row r="8" spans="1:26">
      <c r="A8" s="1414"/>
      <c r="B8" s="1403"/>
      <c r="C8" s="1404"/>
      <c r="D8" s="1399"/>
      <c r="E8" s="1400"/>
      <c r="F8" s="1399"/>
      <c r="G8" s="1400"/>
      <c r="H8" s="1403"/>
      <c r="I8" s="1404"/>
      <c r="J8" s="1399"/>
      <c r="K8" s="1400"/>
      <c r="L8" s="1399"/>
      <c r="M8" s="1400"/>
      <c r="N8" s="1414"/>
      <c r="O8" s="1403"/>
      <c r="P8" s="1404"/>
      <c r="Q8" s="1399"/>
      <c r="R8" s="1400"/>
      <c r="S8" s="1399"/>
      <c r="T8" s="1400"/>
      <c r="U8" s="1403"/>
      <c r="V8" s="1404"/>
      <c r="W8" s="1399"/>
      <c r="X8" s="1400"/>
      <c r="Y8" s="1399"/>
      <c r="Z8" s="1400"/>
    </row>
    <row r="9" spans="1:26" ht="25.5" customHeight="1">
      <c r="A9" s="117" t="s">
        <v>33</v>
      </c>
      <c r="B9" s="885">
        <v>3000</v>
      </c>
      <c r="C9" s="882" t="s">
        <v>64</v>
      </c>
      <c r="D9" s="885">
        <v>2400</v>
      </c>
      <c r="E9" s="882" t="s">
        <v>64</v>
      </c>
      <c r="F9" s="885">
        <v>4400</v>
      </c>
      <c r="G9" s="882" t="s">
        <v>64</v>
      </c>
      <c r="H9" s="885">
        <v>2300</v>
      </c>
      <c r="I9" s="882" t="s">
        <v>64</v>
      </c>
      <c r="J9" s="885">
        <v>1920</v>
      </c>
      <c r="K9" s="882" t="s">
        <v>64</v>
      </c>
      <c r="L9" s="885">
        <v>3400</v>
      </c>
      <c r="M9" s="882" t="s">
        <v>64</v>
      </c>
      <c r="N9" s="117" t="s">
        <v>33</v>
      </c>
      <c r="O9" s="1266">
        <f>B9</f>
        <v>3000</v>
      </c>
      <c r="P9" s="1264" t="s">
        <v>64</v>
      </c>
      <c r="Q9" s="1266">
        <f>ROUNDDOWN(D9*$N$4,0)</f>
        <v>2400</v>
      </c>
      <c r="R9" s="1264" t="s">
        <v>64</v>
      </c>
      <c r="S9" s="1266">
        <f>ROUNDDOWN(F9*$Q$4,0)</f>
        <v>4400</v>
      </c>
      <c r="T9" s="1264" t="s">
        <v>64</v>
      </c>
      <c r="U9" s="1266">
        <f>H9</f>
        <v>2300</v>
      </c>
      <c r="V9" s="1264" t="s">
        <v>64</v>
      </c>
      <c r="W9" s="1266">
        <f>ROUNDDOWN(J9*$N$4,0)</f>
        <v>1920</v>
      </c>
      <c r="X9" s="1264" t="s">
        <v>64</v>
      </c>
      <c r="Y9" s="1266">
        <f>ROUNDDOWN(L9*$Q$4,0)</f>
        <v>3400</v>
      </c>
      <c r="Z9" s="1264" t="s">
        <v>64</v>
      </c>
    </row>
    <row r="10" spans="1:26" ht="25.5" customHeight="1">
      <c r="A10" s="117" t="s">
        <v>65</v>
      </c>
      <c r="B10" s="885">
        <v>2000</v>
      </c>
      <c r="C10" s="882" t="s">
        <v>64</v>
      </c>
      <c r="D10" s="885">
        <v>1440</v>
      </c>
      <c r="E10" s="882" t="s">
        <v>64</v>
      </c>
      <c r="F10" s="885">
        <v>2000</v>
      </c>
      <c r="G10" s="882" t="s">
        <v>64</v>
      </c>
      <c r="H10" s="885">
        <v>1000</v>
      </c>
      <c r="I10" s="882" t="s">
        <v>64</v>
      </c>
      <c r="J10" s="885">
        <v>480</v>
      </c>
      <c r="K10" s="882" t="s">
        <v>64</v>
      </c>
      <c r="L10" s="885">
        <v>600</v>
      </c>
      <c r="M10" s="882" t="s">
        <v>64</v>
      </c>
      <c r="N10" s="117" t="s">
        <v>65</v>
      </c>
      <c r="O10" s="1266">
        <f t="shared" ref="O10:O11" si="0">B10</f>
        <v>2000</v>
      </c>
      <c r="P10" s="1264" t="s">
        <v>64</v>
      </c>
      <c r="Q10" s="1266">
        <f t="shared" ref="Q10:Q11" si="1">ROUNDDOWN(D10*$N$4,0)</f>
        <v>1440</v>
      </c>
      <c r="R10" s="1264" t="s">
        <v>64</v>
      </c>
      <c r="S10" s="1266">
        <f t="shared" ref="S10:S11" si="2">ROUNDDOWN(F10*$Q$4,0)</f>
        <v>2000</v>
      </c>
      <c r="T10" s="1264" t="s">
        <v>64</v>
      </c>
      <c r="U10" s="1266">
        <f t="shared" ref="U10:U11" si="3">H10</f>
        <v>1000</v>
      </c>
      <c r="V10" s="1264" t="s">
        <v>64</v>
      </c>
      <c r="W10" s="1266">
        <f t="shared" ref="W10:W11" si="4">ROUNDDOWN(J10*$N$4,0)</f>
        <v>480</v>
      </c>
      <c r="X10" s="1264" t="s">
        <v>64</v>
      </c>
      <c r="Y10" s="1266">
        <f t="shared" ref="Y10:Y11" si="5">ROUNDDOWN(L10*$Q$4,0)</f>
        <v>600</v>
      </c>
      <c r="Z10" s="1264" t="s">
        <v>64</v>
      </c>
    </row>
    <row r="11" spans="1:26" ht="25.5" customHeight="1">
      <c r="A11" s="117" t="s">
        <v>35</v>
      </c>
      <c r="B11" s="885">
        <v>250</v>
      </c>
      <c r="C11" s="882" t="s">
        <v>64</v>
      </c>
      <c r="D11" s="885">
        <v>240</v>
      </c>
      <c r="E11" s="882" t="s">
        <v>64</v>
      </c>
      <c r="F11" s="885">
        <v>400</v>
      </c>
      <c r="G11" s="882" t="s">
        <v>64</v>
      </c>
      <c r="H11" s="885">
        <v>130</v>
      </c>
      <c r="I11" s="882" t="s">
        <v>64</v>
      </c>
      <c r="J11" s="885">
        <v>120</v>
      </c>
      <c r="K11" s="882" t="s">
        <v>64</v>
      </c>
      <c r="L11" s="885">
        <v>400</v>
      </c>
      <c r="M11" s="882" t="s">
        <v>64</v>
      </c>
      <c r="N11" s="117" t="s">
        <v>35</v>
      </c>
      <c r="O11" s="1266">
        <f t="shared" si="0"/>
        <v>250</v>
      </c>
      <c r="P11" s="1264" t="s">
        <v>64</v>
      </c>
      <c r="Q11" s="1266">
        <f t="shared" si="1"/>
        <v>240</v>
      </c>
      <c r="R11" s="1264" t="s">
        <v>64</v>
      </c>
      <c r="S11" s="1266">
        <f t="shared" si="2"/>
        <v>400</v>
      </c>
      <c r="T11" s="1264" t="s">
        <v>64</v>
      </c>
      <c r="U11" s="1266">
        <f t="shared" si="3"/>
        <v>130</v>
      </c>
      <c r="V11" s="1264" t="s">
        <v>64</v>
      </c>
      <c r="W11" s="1266">
        <f t="shared" si="4"/>
        <v>120</v>
      </c>
      <c r="X11" s="1264" t="s">
        <v>64</v>
      </c>
      <c r="Y11" s="1266">
        <f t="shared" si="5"/>
        <v>400</v>
      </c>
      <c r="Z11" s="1264" t="s">
        <v>64</v>
      </c>
    </row>
    <row r="12" spans="1:26" ht="18.75" customHeight="1">
      <c r="A12" s="3"/>
      <c r="B12" s="883"/>
      <c r="C12" s="884"/>
      <c r="D12" s="883"/>
      <c r="E12" s="884"/>
      <c r="F12" s="883"/>
      <c r="G12" s="884"/>
      <c r="H12" s="883"/>
      <c r="I12" s="884"/>
      <c r="J12" s="883"/>
      <c r="K12" s="884"/>
      <c r="L12" s="883"/>
      <c r="M12" s="884"/>
      <c r="O12" s="1265"/>
      <c r="P12" s="1265"/>
      <c r="Q12" s="1265"/>
      <c r="R12" s="1265"/>
      <c r="S12" s="1265"/>
      <c r="T12" s="1265"/>
      <c r="U12" s="1265"/>
      <c r="V12" s="1265"/>
      <c r="W12" s="1267"/>
      <c r="X12" s="1265"/>
      <c r="Y12" s="1265"/>
      <c r="Z12" s="1265"/>
    </row>
    <row r="13" spans="1:26" ht="25.5" customHeight="1">
      <c r="A13" s="1415" t="s">
        <v>4803</v>
      </c>
      <c r="B13" s="1415"/>
      <c r="C13" s="1415"/>
      <c r="D13" s="1415"/>
      <c r="E13" s="1415"/>
      <c r="F13" s="1415"/>
      <c r="G13" s="1415"/>
      <c r="H13" s="1415"/>
      <c r="I13" s="1415"/>
      <c r="J13" s="1415"/>
      <c r="K13" s="1415"/>
      <c r="L13" s="1415"/>
      <c r="M13" s="884"/>
      <c r="O13" s="1265"/>
      <c r="P13" s="1265"/>
      <c r="Q13" s="1265"/>
      <c r="R13" s="1265"/>
      <c r="S13" s="1265"/>
      <c r="T13" s="1265"/>
      <c r="U13" s="1265"/>
      <c r="V13" s="1265"/>
      <c r="W13" s="1265"/>
      <c r="X13" s="1265"/>
      <c r="Y13" s="1265"/>
      <c r="Z13" s="1265"/>
    </row>
    <row r="14" spans="1:26" ht="25.5" customHeight="1">
      <c r="A14" s="117"/>
      <c r="B14" s="1359" t="s">
        <v>4798</v>
      </c>
      <c r="C14" s="1360"/>
      <c r="D14" s="1416" t="s">
        <v>4799</v>
      </c>
      <c r="E14" s="1417"/>
      <c r="F14" s="1418"/>
      <c r="G14" s="1418"/>
      <c r="H14" s="883"/>
      <c r="I14" s="884"/>
      <c r="J14" s="883"/>
      <c r="K14" s="884"/>
      <c r="L14" s="883"/>
      <c r="M14" s="884"/>
      <c r="N14" s="117"/>
      <c r="O14" s="1393" t="s">
        <v>4798</v>
      </c>
      <c r="P14" s="1394"/>
      <c r="Q14" s="1395" t="s">
        <v>4799</v>
      </c>
      <c r="R14" s="1396"/>
      <c r="S14" s="1265"/>
      <c r="T14" s="1265"/>
      <c r="U14" s="1265"/>
      <c r="V14" s="1265"/>
      <c r="W14" s="1265"/>
      <c r="X14" s="1265"/>
      <c r="Y14" s="1265"/>
      <c r="Z14" s="1265"/>
    </row>
    <row r="15" spans="1:26" ht="25.5" customHeight="1">
      <c r="A15" s="117" t="s">
        <v>33</v>
      </c>
      <c r="B15" s="885">
        <v>400</v>
      </c>
      <c r="C15" s="882" t="s">
        <v>64</v>
      </c>
      <c r="D15" s="885">
        <v>320</v>
      </c>
      <c r="E15" s="882" t="s">
        <v>64</v>
      </c>
      <c r="F15" s="883"/>
      <c r="G15" s="884"/>
      <c r="H15" s="883"/>
      <c r="I15" s="884"/>
      <c r="J15" s="883"/>
      <c r="K15" s="884"/>
      <c r="L15" s="883"/>
      <c r="M15" s="884"/>
      <c r="N15" s="117" t="s">
        <v>33</v>
      </c>
      <c r="O15" s="1266">
        <f>ROUNDDOWN(B15*$O$4,0)</f>
        <v>400</v>
      </c>
      <c r="P15" s="1264" t="s">
        <v>64</v>
      </c>
      <c r="Q15" s="1266">
        <f>ROUNDDOWN(D15*$O$4,0)</f>
        <v>320</v>
      </c>
      <c r="R15" s="1264" t="s">
        <v>64</v>
      </c>
      <c r="S15" s="1265"/>
      <c r="T15" s="1265"/>
      <c r="U15" s="1265"/>
      <c r="V15" s="1265"/>
      <c r="W15" s="1265"/>
      <c r="X15" s="1265"/>
      <c r="Y15" s="1265"/>
      <c r="Z15" s="1265"/>
    </row>
    <row r="16" spans="1:26">
      <c r="A16" s="117" t="s">
        <v>65</v>
      </c>
      <c r="B16" s="885">
        <v>240</v>
      </c>
      <c r="C16" s="882" t="s">
        <v>64</v>
      </c>
      <c r="D16" s="885">
        <v>80</v>
      </c>
      <c r="E16" s="882" t="s">
        <v>64</v>
      </c>
      <c r="F16" s="883"/>
      <c r="G16" s="884"/>
      <c r="N16" s="117" t="s">
        <v>65</v>
      </c>
      <c r="O16" s="1266">
        <f t="shared" ref="O16:O17" si="6">ROUNDDOWN(B16*$O$4,0)</f>
        <v>240</v>
      </c>
      <c r="P16" s="1264" t="s">
        <v>64</v>
      </c>
      <c r="Q16" s="1266">
        <f t="shared" ref="Q16:Q17" si="7">ROUNDDOWN(D16*$O$4,0)</f>
        <v>80</v>
      </c>
      <c r="R16" s="1264" t="s">
        <v>64</v>
      </c>
      <c r="S16" s="1265"/>
      <c r="T16" s="1265"/>
      <c r="U16" s="1265"/>
      <c r="V16" s="1265"/>
      <c r="W16" s="1265"/>
      <c r="X16" s="1265"/>
      <c r="Y16" s="1265"/>
      <c r="Z16" s="1265"/>
    </row>
    <row r="17" spans="1:26">
      <c r="A17" s="117" t="s">
        <v>35</v>
      </c>
      <c r="B17" s="885">
        <v>40</v>
      </c>
      <c r="C17" s="882" t="s">
        <v>64</v>
      </c>
      <c r="D17" s="885">
        <v>20</v>
      </c>
      <c r="E17" s="882" t="s">
        <v>64</v>
      </c>
      <c r="F17" s="883"/>
      <c r="G17" s="884"/>
      <c r="N17" s="117" t="s">
        <v>35</v>
      </c>
      <c r="O17" s="1266">
        <f t="shared" si="6"/>
        <v>40</v>
      </c>
      <c r="P17" s="1264" t="s">
        <v>64</v>
      </c>
      <c r="Q17" s="1266">
        <f t="shared" si="7"/>
        <v>20</v>
      </c>
      <c r="R17" s="1264" t="s">
        <v>64</v>
      </c>
      <c r="S17" s="1265"/>
      <c r="T17" s="1265"/>
      <c r="U17" s="1265"/>
      <c r="V17" s="1265"/>
      <c r="W17" s="1265"/>
      <c r="X17" s="1265"/>
      <c r="Y17" s="1265"/>
      <c r="Z17" s="1265"/>
    </row>
    <row r="18" spans="1:26">
      <c r="O18" s="1265"/>
      <c r="P18" s="1265"/>
      <c r="Q18" s="1265"/>
      <c r="R18" s="1265"/>
      <c r="S18" s="1265"/>
      <c r="T18" s="1265"/>
      <c r="U18" s="1265"/>
      <c r="V18" s="1265"/>
      <c r="W18" s="1265"/>
      <c r="X18" s="1265"/>
      <c r="Y18" s="1265"/>
      <c r="Z18" s="1265"/>
    </row>
    <row r="19" spans="1:26" ht="19.5">
      <c r="A19" s="1415" t="s">
        <v>4805</v>
      </c>
      <c r="B19" s="1415"/>
      <c r="C19" s="1415"/>
      <c r="D19" s="1415"/>
      <c r="E19" s="1415"/>
      <c r="F19" s="1415"/>
      <c r="G19" s="1415"/>
      <c r="H19" s="1415"/>
      <c r="I19" s="1415"/>
      <c r="O19" s="1265"/>
      <c r="P19" s="1265"/>
      <c r="Q19" s="1265"/>
      <c r="R19" s="1265"/>
      <c r="S19" s="1265"/>
      <c r="T19" s="1265"/>
      <c r="U19" s="1265"/>
      <c r="V19" s="1265"/>
      <c r="W19" s="1265"/>
      <c r="X19" s="1265"/>
      <c r="Y19" s="1265"/>
      <c r="Z19" s="1265"/>
    </row>
    <row r="20" spans="1:26">
      <c r="A20" s="117"/>
      <c r="B20" s="1359" t="s">
        <v>4798</v>
      </c>
      <c r="C20" s="1360"/>
      <c r="D20" s="1416" t="s">
        <v>4799</v>
      </c>
      <c r="E20" s="1417"/>
      <c r="F20" s="1418"/>
      <c r="G20" s="1418"/>
      <c r="H20" s="883"/>
      <c r="I20" s="884"/>
      <c r="N20" s="117"/>
      <c r="O20" s="1393" t="s">
        <v>4798</v>
      </c>
      <c r="P20" s="1394"/>
      <c r="Q20" s="1395" t="s">
        <v>4799</v>
      </c>
      <c r="R20" s="1396"/>
      <c r="S20" s="1265"/>
      <c r="T20" s="1265"/>
      <c r="U20" s="1265"/>
      <c r="V20" s="1265"/>
      <c r="W20" s="1265"/>
      <c r="X20" s="1265"/>
      <c r="Y20" s="1265"/>
      <c r="Z20" s="1265"/>
    </row>
    <row r="21" spans="1:26">
      <c r="A21" s="117" t="s">
        <v>33</v>
      </c>
      <c r="B21" s="885">
        <v>400</v>
      </c>
      <c r="C21" s="882" t="s">
        <v>64</v>
      </c>
      <c r="D21" s="885">
        <v>320</v>
      </c>
      <c r="E21" s="882" t="s">
        <v>64</v>
      </c>
      <c r="F21" s="883"/>
      <c r="G21" s="884"/>
      <c r="H21" s="883"/>
      <c r="I21" s="884"/>
      <c r="N21" s="117" t="s">
        <v>33</v>
      </c>
      <c r="O21" s="1266">
        <f>ROUNDDOWN(B21*$O$4,0)</f>
        <v>400</v>
      </c>
      <c r="P21" s="1264" t="s">
        <v>64</v>
      </c>
      <c r="Q21" s="1266">
        <f>ROUNDDOWN(D21*$O$4,0)</f>
        <v>320</v>
      </c>
      <c r="R21" s="1264" t="s">
        <v>64</v>
      </c>
      <c r="S21" s="1265"/>
      <c r="T21" s="1265"/>
      <c r="U21" s="1265"/>
      <c r="V21" s="1265"/>
      <c r="W21" s="1265"/>
      <c r="X21" s="1265"/>
      <c r="Y21" s="1265"/>
      <c r="Z21" s="1265"/>
    </row>
    <row r="22" spans="1:26">
      <c r="A22" s="117" t="s">
        <v>65</v>
      </c>
      <c r="B22" s="885">
        <v>240</v>
      </c>
      <c r="C22" s="882" t="s">
        <v>64</v>
      </c>
      <c r="D22" s="885">
        <v>80</v>
      </c>
      <c r="E22" s="882" t="s">
        <v>64</v>
      </c>
      <c r="F22" s="883"/>
      <c r="G22" s="884"/>
      <c r="N22" s="117" t="s">
        <v>65</v>
      </c>
      <c r="O22" s="1266">
        <f t="shared" ref="O22:O23" si="8">ROUNDDOWN(B22*$O$4,0)</f>
        <v>240</v>
      </c>
      <c r="P22" s="1264" t="s">
        <v>64</v>
      </c>
      <c r="Q22" s="1266">
        <f t="shared" ref="Q22:Q23" si="9">ROUNDDOWN(D22*$O$4,0)</f>
        <v>80</v>
      </c>
      <c r="R22" s="1264" t="s">
        <v>64</v>
      </c>
      <c r="S22" s="1265"/>
      <c r="T22" s="1265"/>
      <c r="U22" s="1265"/>
      <c r="V22" s="1265"/>
      <c r="W22" s="1265"/>
      <c r="X22" s="1265"/>
      <c r="Y22" s="1265"/>
      <c r="Z22" s="1265"/>
    </row>
    <row r="23" spans="1:26">
      <c r="A23" s="117" t="s">
        <v>35</v>
      </c>
      <c r="B23" s="885">
        <v>40</v>
      </c>
      <c r="C23" s="882" t="s">
        <v>64</v>
      </c>
      <c r="D23" s="885">
        <v>20</v>
      </c>
      <c r="E23" s="882" t="s">
        <v>64</v>
      </c>
      <c r="F23" s="883"/>
      <c r="G23" s="884"/>
      <c r="N23" s="117" t="s">
        <v>35</v>
      </c>
      <c r="O23" s="1266">
        <f t="shared" si="8"/>
        <v>40</v>
      </c>
      <c r="P23" s="1264" t="s">
        <v>64</v>
      </c>
      <c r="Q23" s="1266">
        <f t="shared" si="9"/>
        <v>20</v>
      </c>
      <c r="R23" s="1264" t="s">
        <v>64</v>
      </c>
      <c r="S23" s="1265"/>
      <c r="T23" s="1265"/>
      <c r="U23" s="1265"/>
      <c r="V23" s="1265"/>
      <c r="W23" s="1265"/>
      <c r="X23" s="1265"/>
      <c r="Y23" s="1265"/>
      <c r="Z23" s="1265"/>
    </row>
    <row r="24" spans="1:26">
      <c r="A24" s="3"/>
      <c r="B24" s="883"/>
      <c r="C24" s="884"/>
      <c r="D24" s="883"/>
      <c r="E24" s="884"/>
      <c r="F24" s="883"/>
      <c r="G24" s="884"/>
      <c r="O24" s="1265"/>
      <c r="P24" s="1265"/>
      <c r="Q24" s="1265"/>
      <c r="R24" s="1265"/>
      <c r="S24" s="1265"/>
      <c r="T24" s="1265"/>
      <c r="U24" s="1265"/>
      <c r="V24" s="1265"/>
      <c r="W24" s="1265"/>
      <c r="X24" s="1265"/>
      <c r="Y24" s="1265"/>
      <c r="Z24" s="1265"/>
    </row>
    <row r="25" spans="1:26" ht="19.5" customHeight="1">
      <c r="A25" s="1415" t="s">
        <v>4806</v>
      </c>
      <c r="B25" s="1415"/>
      <c r="C25" s="1415"/>
      <c r="D25" s="1415"/>
      <c r="E25" s="1415"/>
      <c r="F25" s="1415"/>
      <c r="G25" s="1415"/>
      <c r="H25" s="1415"/>
      <c r="I25" s="1415"/>
      <c r="J25" s="1415"/>
      <c r="K25" s="1415"/>
      <c r="L25" s="1415"/>
      <c r="O25" s="1265"/>
      <c r="P25" s="1265"/>
      <c r="Q25" s="1265"/>
      <c r="R25" s="1265"/>
      <c r="S25" s="1265"/>
      <c r="T25" s="1265"/>
      <c r="U25" s="1265"/>
      <c r="V25" s="1265"/>
      <c r="W25" s="1265"/>
      <c r="X25" s="1265"/>
      <c r="Y25" s="1265"/>
      <c r="Z25" s="1265"/>
    </row>
    <row r="26" spans="1:26">
      <c r="A26" s="117"/>
      <c r="B26" s="1359" t="s">
        <v>4798</v>
      </c>
      <c r="C26" s="1360"/>
      <c r="D26" s="1416" t="s">
        <v>4799</v>
      </c>
      <c r="E26" s="1417"/>
      <c r="N26" s="117"/>
      <c r="O26" s="1393" t="s">
        <v>4798</v>
      </c>
      <c r="P26" s="1394"/>
      <c r="Q26" s="1395" t="s">
        <v>4799</v>
      </c>
      <c r="R26" s="1396"/>
      <c r="S26" s="1265"/>
      <c r="T26" s="1265"/>
      <c r="U26" s="1265"/>
      <c r="V26" s="1265"/>
      <c r="W26" s="1265"/>
      <c r="X26" s="1265"/>
      <c r="Y26" s="1265"/>
      <c r="Z26" s="1265"/>
    </row>
    <row r="27" spans="1:26">
      <c r="A27" s="117" t="s">
        <v>33</v>
      </c>
      <c r="B27" s="885">
        <v>400</v>
      </c>
      <c r="C27" s="882" t="s">
        <v>64</v>
      </c>
      <c r="D27" s="885">
        <v>320</v>
      </c>
      <c r="E27" s="882" t="s">
        <v>64</v>
      </c>
      <c r="N27" s="117" t="s">
        <v>33</v>
      </c>
      <c r="O27" s="1266">
        <f>ROUNDDOWN(B27*$O$4,0)</f>
        <v>400</v>
      </c>
      <c r="P27" s="1264" t="s">
        <v>64</v>
      </c>
      <c r="Q27" s="1266">
        <f>ROUNDDOWN(D27*$O$4,0)</f>
        <v>320</v>
      </c>
      <c r="R27" s="1264" t="s">
        <v>64</v>
      </c>
      <c r="S27" s="1265"/>
      <c r="T27" s="1265"/>
      <c r="U27" s="1265"/>
      <c r="V27" s="1265"/>
      <c r="W27" s="1265"/>
      <c r="X27" s="1265"/>
      <c r="Y27" s="1265"/>
      <c r="Z27" s="1265"/>
    </row>
  </sheetData>
  <sheetProtection sheet="1" selectLockedCells="1"/>
  <mergeCells count="39">
    <mergeCell ref="A13:L13"/>
    <mergeCell ref="B26:C26"/>
    <mergeCell ref="D26:E26"/>
    <mergeCell ref="A25:L25"/>
    <mergeCell ref="B14:C14"/>
    <mergeCell ref="D14:E14"/>
    <mergeCell ref="F14:G14"/>
    <mergeCell ref="A19:I19"/>
    <mergeCell ref="B20:C20"/>
    <mergeCell ref="D20:E20"/>
    <mergeCell ref="F20:G20"/>
    <mergeCell ref="N5:Z5"/>
    <mergeCell ref="J7:K8"/>
    <mergeCell ref="L7:M8"/>
    <mergeCell ref="A2:M4"/>
    <mergeCell ref="A1:M1"/>
    <mergeCell ref="A5:C5"/>
    <mergeCell ref="B7:C8"/>
    <mergeCell ref="D7:E8"/>
    <mergeCell ref="F7:G8"/>
    <mergeCell ref="B6:G6"/>
    <mergeCell ref="A6:A8"/>
    <mergeCell ref="H6:M6"/>
    <mergeCell ref="H7:I8"/>
    <mergeCell ref="N6:N8"/>
    <mergeCell ref="O6:T6"/>
    <mergeCell ref="U6:Z6"/>
    <mergeCell ref="O26:P26"/>
    <mergeCell ref="Q26:R26"/>
    <mergeCell ref="Y7:Z8"/>
    <mergeCell ref="O14:P14"/>
    <mergeCell ref="Q14:R14"/>
    <mergeCell ref="O20:P20"/>
    <mergeCell ref="Q20:R20"/>
    <mergeCell ref="O7:P8"/>
    <mergeCell ref="Q7:R8"/>
    <mergeCell ref="S7:T8"/>
    <mergeCell ref="U7:V8"/>
    <mergeCell ref="W7:X8"/>
  </mergeCells>
  <phoneticPr fontId="5"/>
  <pageMargins left="0.70866141732283472" right="0.70866141732283472" top="0.74803149606299213" bottom="0.74803149606299213" header="0.31496062992125984" footer="0.31496062992125984"/>
  <pageSetup paperSize="9" scale="8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5362B-ED4C-4CF7-B57F-B6A02313156F}">
  <sheetPr codeName="Sheet29">
    <tabColor rgb="FF92D050"/>
  </sheetPr>
  <dimension ref="A1:F208"/>
  <sheetViews>
    <sheetView showGridLines="0" view="pageBreakPreview" zoomScale="68" zoomScaleNormal="100" zoomScaleSheetLayoutView="70" workbookViewId="0">
      <selection activeCell="A3" sqref="A3"/>
    </sheetView>
  </sheetViews>
  <sheetFormatPr defaultColWidth="9" defaultRowHeight="13.5"/>
  <cols>
    <col min="1" max="1" width="17.5" style="177" customWidth="1"/>
    <col min="2" max="2" width="20.875" style="177" customWidth="1"/>
    <col min="3" max="3" width="27.125" style="177" customWidth="1"/>
    <col min="4" max="4" width="51.875" style="178" customWidth="1"/>
    <col min="5" max="5" width="17.125" style="177" bestFit="1" customWidth="1"/>
    <col min="6" max="6" width="95.5" style="177" customWidth="1"/>
    <col min="7" max="16384" width="9" style="177"/>
  </cols>
  <sheetData>
    <row r="1" spans="1:6" ht="31.5" customHeight="1">
      <c r="A1" s="2721" t="s">
        <v>842</v>
      </c>
      <c r="B1" s="2721"/>
      <c r="C1" s="2721"/>
      <c r="D1" s="2721"/>
      <c r="E1" s="2721"/>
      <c r="F1" s="2721"/>
    </row>
    <row r="2" spans="1:6" ht="22.5" customHeight="1"/>
    <row r="3" spans="1:6" ht="19.5" customHeight="1">
      <c r="B3" s="191"/>
      <c r="D3" s="195"/>
      <c r="E3" s="226" t="s">
        <v>841</v>
      </c>
    </row>
    <row r="4" spans="1:6" ht="19.5" customHeight="1">
      <c r="B4" s="225"/>
      <c r="D4" s="195" t="s">
        <v>247</v>
      </c>
      <c r="E4" s="224">
        <v>200</v>
      </c>
    </row>
    <row r="5" spans="1:6" ht="19.5" customHeight="1">
      <c r="B5" s="225"/>
      <c r="D5" s="195" t="s">
        <v>840</v>
      </c>
      <c r="E5" s="224">
        <v>300</v>
      </c>
    </row>
    <row r="6" spans="1:6" ht="19.5" customHeight="1">
      <c r="A6" s="192" t="s">
        <v>839</v>
      </c>
      <c r="B6" s="179"/>
      <c r="C6" s="199"/>
      <c r="D6" s="214"/>
      <c r="E6" s="213"/>
      <c r="F6" s="179"/>
    </row>
    <row r="7" spans="1:6" ht="19.5" customHeight="1">
      <c r="A7" s="199" t="s">
        <v>838</v>
      </c>
      <c r="B7" s="179"/>
      <c r="C7" s="199"/>
      <c r="D7" s="214"/>
      <c r="E7" s="213"/>
      <c r="F7" s="179"/>
    </row>
    <row r="8" spans="1:6" ht="19.5" customHeight="1">
      <c r="A8" s="210" t="s">
        <v>235</v>
      </c>
      <c r="B8" s="2710" t="s">
        <v>636</v>
      </c>
      <c r="C8" s="2711"/>
      <c r="D8" s="187" t="s">
        <v>99</v>
      </c>
      <c r="E8" s="197" t="s">
        <v>634</v>
      </c>
      <c r="F8" s="210" t="s">
        <v>633</v>
      </c>
    </row>
    <row r="9" spans="1:6" ht="19.5" customHeight="1">
      <c r="A9" s="2722" t="s">
        <v>837</v>
      </c>
      <c r="B9" s="2723" t="s">
        <v>836</v>
      </c>
      <c r="C9" s="2692" t="s">
        <v>835</v>
      </c>
      <c r="D9" s="2725" t="s">
        <v>273</v>
      </c>
      <c r="E9" s="2727">
        <v>1</v>
      </c>
      <c r="F9" s="205" t="s">
        <v>834</v>
      </c>
    </row>
    <row r="10" spans="1:6" ht="19.5" customHeight="1">
      <c r="A10" s="2722"/>
      <c r="B10" s="2724"/>
      <c r="C10" s="2694"/>
      <c r="D10" s="2726"/>
      <c r="E10" s="2728"/>
      <c r="F10" s="219" t="s">
        <v>833</v>
      </c>
    </row>
    <row r="11" spans="1:6" ht="19.5" customHeight="1">
      <c r="A11" s="2722"/>
      <c r="B11" s="2724"/>
      <c r="C11" s="201" t="s">
        <v>162</v>
      </c>
      <c r="D11" s="222" t="s">
        <v>762</v>
      </c>
      <c r="E11" s="220">
        <v>2</v>
      </c>
      <c r="F11" s="202" t="s">
        <v>762</v>
      </c>
    </row>
    <row r="12" spans="1:6" ht="40.5" customHeight="1">
      <c r="A12" s="2722"/>
      <c r="B12" s="2729" t="s">
        <v>104</v>
      </c>
      <c r="C12" s="2730"/>
      <c r="D12" s="201" t="s">
        <v>832</v>
      </c>
      <c r="E12" s="220">
        <v>3</v>
      </c>
      <c r="F12" s="223" t="s">
        <v>831</v>
      </c>
    </row>
    <row r="13" spans="1:6" ht="19.5" customHeight="1">
      <c r="A13" s="2722"/>
      <c r="B13" s="2675" t="s">
        <v>168</v>
      </c>
      <c r="C13" s="2707" t="s">
        <v>830</v>
      </c>
      <c r="D13" s="2725" t="s">
        <v>829</v>
      </c>
      <c r="E13" s="2689">
        <v>4</v>
      </c>
      <c r="F13" s="1286" t="s">
        <v>828</v>
      </c>
    </row>
    <row r="14" spans="1:6" ht="19.5" customHeight="1">
      <c r="A14" s="2722"/>
      <c r="B14" s="2676"/>
      <c r="C14" s="2708"/>
      <c r="D14" s="2732"/>
      <c r="E14" s="2690"/>
      <c r="F14" s="1287" t="s">
        <v>755</v>
      </c>
    </row>
    <row r="15" spans="1:6" ht="19.5" customHeight="1">
      <c r="A15" s="2722"/>
      <c r="B15" s="2676"/>
      <c r="C15" s="2708"/>
      <c r="D15" s="2726"/>
      <c r="E15" s="2691"/>
      <c r="F15" s="1288" t="s">
        <v>753</v>
      </c>
    </row>
    <row r="16" spans="1:6" ht="19.5" customHeight="1">
      <c r="A16" s="2722"/>
      <c r="B16" s="2724"/>
      <c r="C16" s="2708"/>
      <c r="D16" s="2733" t="s">
        <v>827</v>
      </c>
      <c r="E16" s="2727">
        <v>5</v>
      </c>
      <c r="F16" s="205" t="s">
        <v>826</v>
      </c>
    </row>
    <row r="17" spans="1:6" ht="19.5" customHeight="1">
      <c r="A17" s="2722"/>
      <c r="B17" s="2724"/>
      <c r="C17" s="2708"/>
      <c r="D17" s="2734"/>
      <c r="E17" s="2728"/>
      <c r="F17" s="219" t="s">
        <v>825</v>
      </c>
    </row>
    <row r="18" spans="1:6" ht="19.5" customHeight="1">
      <c r="A18" s="2722"/>
      <c r="B18" s="2724"/>
      <c r="C18" s="2708"/>
      <c r="D18" s="2725" t="s">
        <v>824</v>
      </c>
      <c r="E18" s="2727">
        <v>6</v>
      </c>
      <c r="F18" s="207" t="s">
        <v>823</v>
      </c>
    </row>
    <row r="19" spans="1:6" ht="19.5" customHeight="1">
      <c r="A19" s="2722"/>
      <c r="B19" s="2724"/>
      <c r="C19" s="2708"/>
      <c r="D19" s="2732"/>
      <c r="E19" s="2735"/>
      <c r="F19" s="219" t="s">
        <v>822</v>
      </c>
    </row>
    <row r="20" spans="1:6" ht="19.5" customHeight="1">
      <c r="A20" s="2722"/>
      <c r="B20" s="2724"/>
      <c r="C20" s="2709"/>
      <c r="D20" s="2726"/>
      <c r="E20" s="2728"/>
      <c r="F20" s="1289" t="s">
        <v>754</v>
      </c>
    </row>
    <row r="21" spans="1:6" ht="19.5" customHeight="1">
      <c r="A21" s="2722"/>
      <c r="B21" s="2724"/>
      <c r="C21" s="2707" t="s">
        <v>821</v>
      </c>
      <c r="D21" s="2733" t="s">
        <v>820</v>
      </c>
      <c r="E21" s="2727">
        <v>7</v>
      </c>
      <c r="F21" s="205" t="s">
        <v>819</v>
      </c>
    </row>
    <row r="22" spans="1:6" ht="19.5" customHeight="1">
      <c r="A22" s="2722"/>
      <c r="B22" s="2724"/>
      <c r="C22" s="2708"/>
      <c r="D22" s="2734"/>
      <c r="E22" s="2728"/>
      <c r="F22" s="219" t="s">
        <v>818</v>
      </c>
    </row>
    <row r="23" spans="1:6" ht="19.5" customHeight="1">
      <c r="A23" s="2722"/>
      <c r="B23" s="2724"/>
      <c r="C23" s="2708"/>
      <c r="D23" s="2725" t="s">
        <v>817</v>
      </c>
      <c r="E23" s="2727">
        <v>8</v>
      </c>
      <c r="F23" s="207" t="s">
        <v>816</v>
      </c>
    </row>
    <row r="24" spans="1:6" ht="19.5" customHeight="1">
      <c r="A24" s="2722"/>
      <c r="B24" s="2724"/>
      <c r="C24" s="2708"/>
      <c r="D24" s="2726"/>
      <c r="E24" s="2728"/>
      <c r="F24" s="204" t="s">
        <v>815</v>
      </c>
    </row>
    <row r="25" spans="1:6" ht="19.5" customHeight="1">
      <c r="A25" s="2722"/>
      <c r="B25" s="2724"/>
      <c r="C25" s="2708"/>
      <c r="D25" s="2725" t="s">
        <v>814</v>
      </c>
      <c r="E25" s="2727">
        <v>9</v>
      </c>
      <c r="F25" s="205" t="s">
        <v>813</v>
      </c>
    </row>
    <row r="26" spans="1:6" ht="19.5" customHeight="1">
      <c r="A26" s="2722"/>
      <c r="B26" s="2724"/>
      <c r="C26" s="2708"/>
      <c r="D26" s="2732"/>
      <c r="E26" s="2735"/>
      <c r="F26" s="206" t="s">
        <v>812</v>
      </c>
    </row>
    <row r="27" spans="1:6" ht="19.5" customHeight="1">
      <c r="A27" s="2722"/>
      <c r="B27" s="2724"/>
      <c r="C27" s="2709"/>
      <c r="D27" s="2726"/>
      <c r="E27" s="2728"/>
      <c r="F27" s="219" t="s">
        <v>798</v>
      </c>
    </row>
    <row r="28" spans="1:6" ht="19.5" customHeight="1">
      <c r="A28" s="2722"/>
      <c r="B28" s="2724"/>
      <c r="C28" s="2730" t="s">
        <v>811</v>
      </c>
      <c r="D28" s="221" t="s">
        <v>810</v>
      </c>
      <c r="E28" s="220">
        <v>10</v>
      </c>
      <c r="F28" s="202" t="s">
        <v>809</v>
      </c>
    </row>
    <row r="29" spans="1:6" ht="19.5" customHeight="1">
      <c r="A29" s="2722"/>
      <c r="B29" s="2724"/>
      <c r="C29" s="2730"/>
      <c r="D29" s="221" t="s">
        <v>808</v>
      </c>
      <c r="E29" s="220">
        <v>11</v>
      </c>
      <c r="F29" s="209" t="s">
        <v>807</v>
      </c>
    </row>
    <row r="30" spans="1:6" ht="19.5" customHeight="1">
      <c r="A30" s="2722"/>
      <c r="B30" s="2724"/>
      <c r="C30" s="2730"/>
      <c r="D30" s="221" t="s">
        <v>806</v>
      </c>
      <c r="E30" s="220">
        <v>12</v>
      </c>
      <c r="F30" s="202" t="s">
        <v>806</v>
      </c>
    </row>
    <row r="31" spans="1:6" ht="19.5" customHeight="1">
      <c r="A31" s="2722"/>
      <c r="B31" s="2724"/>
      <c r="C31" s="2707" t="s">
        <v>45</v>
      </c>
      <c r="D31" s="221" t="s">
        <v>805</v>
      </c>
      <c r="E31" s="220">
        <v>13</v>
      </c>
      <c r="F31" s="209" t="s">
        <v>804</v>
      </c>
    </row>
    <row r="32" spans="1:6" ht="19.5" customHeight="1">
      <c r="A32" s="2722"/>
      <c r="B32" s="2724"/>
      <c r="C32" s="2708"/>
      <c r="D32" s="221" t="s">
        <v>803</v>
      </c>
      <c r="E32" s="220">
        <v>14</v>
      </c>
      <c r="F32" s="202" t="s">
        <v>802</v>
      </c>
    </row>
    <row r="33" spans="1:6" ht="19.5" customHeight="1">
      <c r="A33" s="2722"/>
      <c r="B33" s="2724"/>
      <c r="C33" s="2708"/>
      <c r="D33" s="2725" t="s">
        <v>801</v>
      </c>
      <c r="E33" s="2727">
        <v>15</v>
      </c>
      <c r="F33" s="205" t="s">
        <v>800</v>
      </c>
    </row>
    <row r="34" spans="1:6" ht="19.5" customHeight="1">
      <c r="A34" s="2722"/>
      <c r="B34" s="2724"/>
      <c r="C34" s="2708"/>
      <c r="D34" s="2732"/>
      <c r="E34" s="2735"/>
      <c r="F34" s="206" t="s">
        <v>799</v>
      </c>
    </row>
    <row r="35" spans="1:6" ht="19.5" customHeight="1">
      <c r="A35" s="2722"/>
      <c r="B35" s="2724"/>
      <c r="C35" s="2708"/>
      <c r="D35" s="2732"/>
      <c r="E35" s="2735"/>
      <c r="F35" s="206" t="s">
        <v>798</v>
      </c>
    </row>
    <row r="36" spans="1:6" ht="19.5" customHeight="1">
      <c r="A36" s="2722"/>
      <c r="B36" s="2724"/>
      <c r="C36" s="2709"/>
      <c r="D36" s="2726"/>
      <c r="E36" s="2728"/>
      <c r="F36" s="219" t="s">
        <v>797</v>
      </c>
    </row>
    <row r="37" spans="1:6" ht="19.5" customHeight="1">
      <c r="A37" s="2722"/>
      <c r="B37" s="2724"/>
      <c r="C37" s="2683" t="s">
        <v>119</v>
      </c>
      <c r="D37" s="2733" t="s">
        <v>796</v>
      </c>
      <c r="E37" s="2689">
        <v>16</v>
      </c>
      <c r="F37" s="207" t="s">
        <v>795</v>
      </c>
    </row>
    <row r="38" spans="1:6" ht="19.5" customHeight="1">
      <c r="A38" s="2722"/>
      <c r="B38" s="2731"/>
      <c r="C38" s="2685"/>
      <c r="D38" s="2734"/>
      <c r="E38" s="2691"/>
      <c r="F38" s="204" t="s">
        <v>794</v>
      </c>
    </row>
    <row r="39" spans="1:6" ht="15" customHeight="1">
      <c r="B39" s="218"/>
      <c r="C39" s="218"/>
      <c r="D39" s="217"/>
      <c r="E39" s="216"/>
    </row>
    <row r="40" spans="1:6" ht="15" customHeight="1">
      <c r="A40" s="199" t="s">
        <v>793</v>
      </c>
      <c r="B40" s="179"/>
      <c r="C40" s="215"/>
      <c r="D40" s="214"/>
      <c r="E40" s="213"/>
      <c r="F40" s="179"/>
    </row>
    <row r="41" spans="1:6" ht="19.5" customHeight="1">
      <c r="A41" s="210" t="s">
        <v>235</v>
      </c>
      <c r="B41" s="2710" t="s">
        <v>636</v>
      </c>
      <c r="C41" s="2711"/>
      <c r="D41" s="187" t="s">
        <v>99</v>
      </c>
      <c r="E41" s="197" t="s">
        <v>634</v>
      </c>
      <c r="F41" s="210" t="s">
        <v>633</v>
      </c>
    </row>
    <row r="42" spans="1:6" ht="19.5" customHeight="1">
      <c r="A42" s="2695" t="s">
        <v>792</v>
      </c>
      <c r="B42" s="2729" t="s">
        <v>791</v>
      </c>
      <c r="C42" s="2730"/>
      <c r="D42" s="211" t="s">
        <v>790</v>
      </c>
      <c r="E42" s="194">
        <v>17</v>
      </c>
      <c r="F42" s="202" t="s">
        <v>789</v>
      </c>
    </row>
    <row r="43" spans="1:6" ht="19.5" customHeight="1">
      <c r="A43" s="2695"/>
      <c r="B43" s="2729"/>
      <c r="C43" s="2730"/>
      <c r="D43" s="211" t="s">
        <v>788</v>
      </c>
      <c r="E43" s="194">
        <v>18</v>
      </c>
      <c r="F43" s="202" t="s">
        <v>787</v>
      </c>
    </row>
    <row r="44" spans="1:6" ht="19.5" customHeight="1">
      <c r="A44" s="2695"/>
      <c r="B44" s="2729"/>
      <c r="C44" s="2730"/>
      <c r="D44" s="211" t="s">
        <v>786</v>
      </c>
      <c r="E44" s="194">
        <v>19</v>
      </c>
      <c r="F44" s="202" t="s">
        <v>785</v>
      </c>
    </row>
    <row r="45" spans="1:6" ht="19.5" customHeight="1">
      <c r="A45" s="2695"/>
      <c r="B45" s="2729"/>
      <c r="C45" s="2730"/>
      <c r="D45" s="211" t="s">
        <v>784</v>
      </c>
      <c r="E45" s="194">
        <v>20</v>
      </c>
      <c r="F45" s="212" t="s">
        <v>783</v>
      </c>
    </row>
    <row r="46" spans="1:6" ht="19.5" customHeight="1">
      <c r="A46" s="2695"/>
      <c r="B46" s="2729"/>
      <c r="C46" s="2730"/>
      <c r="D46" s="211" t="s">
        <v>782</v>
      </c>
      <c r="E46" s="194">
        <v>21</v>
      </c>
      <c r="F46" s="202" t="s">
        <v>781</v>
      </c>
    </row>
    <row r="47" spans="1:6" ht="19.5" customHeight="1">
      <c r="A47" s="2695"/>
      <c r="B47" s="2729"/>
      <c r="C47" s="2730"/>
      <c r="D47" s="211" t="s">
        <v>780</v>
      </c>
      <c r="E47" s="194">
        <v>22</v>
      </c>
      <c r="F47" s="202" t="s">
        <v>779</v>
      </c>
    </row>
    <row r="48" spans="1:6" ht="19.5" customHeight="1">
      <c r="A48" s="2695"/>
      <c r="B48" s="2729"/>
      <c r="C48" s="2730"/>
      <c r="D48" s="211" t="s">
        <v>778</v>
      </c>
      <c r="E48" s="194">
        <v>23</v>
      </c>
      <c r="F48" s="193" t="s">
        <v>246</v>
      </c>
    </row>
    <row r="49" spans="1:6" ht="15" customHeight="1">
      <c r="B49" s="191"/>
      <c r="C49" s="191"/>
      <c r="D49" s="190"/>
      <c r="E49" s="189"/>
    </row>
    <row r="50" spans="1:6" ht="19.5" customHeight="1">
      <c r="A50" s="192" t="s">
        <v>777</v>
      </c>
      <c r="C50" s="191"/>
      <c r="D50" s="190"/>
      <c r="E50" s="189"/>
    </row>
    <row r="51" spans="1:6" ht="19.5" customHeight="1">
      <c r="A51" s="199" t="s">
        <v>776</v>
      </c>
      <c r="C51" s="191"/>
      <c r="D51" s="190"/>
      <c r="E51" s="189"/>
    </row>
    <row r="52" spans="1:6" ht="18.75">
      <c r="A52" s="210" t="s">
        <v>235</v>
      </c>
      <c r="B52" s="2710" t="s">
        <v>636</v>
      </c>
      <c r="C52" s="2711"/>
      <c r="D52" s="187" t="s">
        <v>99</v>
      </c>
      <c r="E52" s="197" t="s">
        <v>634</v>
      </c>
      <c r="F52" s="210" t="s">
        <v>633</v>
      </c>
    </row>
    <row r="53" spans="1:6" ht="18.75" customHeight="1">
      <c r="A53" s="2695" t="s">
        <v>653</v>
      </c>
      <c r="B53" s="2675" t="s">
        <v>149</v>
      </c>
      <c r="C53" s="2675" t="s">
        <v>775</v>
      </c>
      <c r="D53" s="2692" t="s">
        <v>774</v>
      </c>
      <c r="E53" s="2704">
        <v>24</v>
      </c>
      <c r="F53" s="209" t="s">
        <v>773</v>
      </c>
    </row>
    <row r="54" spans="1:6" ht="18.75" customHeight="1">
      <c r="A54" s="2695"/>
      <c r="B54" s="2676"/>
      <c r="C54" s="2676"/>
      <c r="D54" s="2694"/>
      <c r="E54" s="2706"/>
      <c r="F54" s="204" t="s">
        <v>772</v>
      </c>
    </row>
    <row r="55" spans="1:6" ht="18.75" customHeight="1">
      <c r="A55" s="2695"/>
      <c r="B55" s="2676"/>
      <c r="C55" s="2676"/>
      <c r="D55" s="2736" t="s">
        <v>771</v>
      </c>
      <c r="E55" s="2704">
        <v>25</v>
      </c>
      <c r="F55" s="209" t="s">
        <v>770</v>
      </c>
    </row>
    <row r="56" spans="1:6" ht="18.75" customHeight="1">
      <c r="A56" s="2695"/>
      <c r="B56" s="2676"/>
      <c r="C56" s="2676"/>
      <c r="D56" s="2737"/>
      <c r="E56" s="2706"/>
      <c r="F56" s="204" t="s">
        <v>769</v>
      </c>
    </row>
    <row r="57" spans="1:6" ht="18.75" customHeight="1">
      <c r="A57" s="2695"/>
      <c r="B57" s="2676"/>
      <c r="C57" s="2676"/>
      <c r="D57" s="2692" t="s">
        <v>768</v>
      </c>
      <c r="E57" s="2704">
        <v>26</v>
      </c>
      <c r="F57" s="209" t="s">
        <v>767</v>
      </c>
    </row>
    <row r="58" spans="1:6" ht="18.75" customHeight="1">
      <c r="A58" s="2695"/>
      <c r="B58" s="2676"/>
      <c r="C58" s="2676"/>
      <c r="D58" s="2694"/>
      <c r="E58" s="2706"/>
      <c r="F58" s="204" t="s">
        <v>766</v>
      </c>
    </row>
    <row r="59" spans="1:6" ht="18.75" customHeight="1">
      <c r="A59" s="2695"/>
      <c r="B59" s="2676"/>
      <c r="C59" s="2676"/>
      <c r="D59" s="2692" t="s">
        <v>765</v>
      </c>
      <c r="E59" s="2704">
        <v>27</v>
      </c>
      <c r="F59" s="209" t="s">
        <v>764</v>
      </c>
    </row>
    <row r="60" spans="1:6" ht="18.75" customHeight="1">
      <c r="A60" s="2695"/>
      <c r="B60" s="2676"/>
      <c r="C60" s="2677"/>
      <c r="D60" s="2694"/>
      <c r="E60" s="2706"/>
      <c r="F60" s="204" t="s">
        <v>763</v>
      </c>
    </row>
    <row r="61" spans="1:6" ht="18.75" customHeight="1">
      <c r="A61" s="2695"/>
      <c r="B61" s="2676"/>
      <c r="C61" s="200" t="s">
        <v>162</v>
      </c>
      <c r="D61" s="208" t="s">
        <v>762</v>
      </c>
      <c r="E61" s="194">
        <v>28</v>
      </c>
      <c r="F61" s="202" t="s">
        <v>762</v>
      </c>
    </row>
    <row r="62" spans="1:6" ht="18.75" customHeight="1">
      <c r="A62" s="2695"/>
      <c r="B62" s="2718" t="s">
        <v>104</v>
      </c>
      <c r="C62" s="2707"/>
      <c r="D62" s="2692" t="s">
        <v>761</v>
      </c>
      <c r="E62" s="2704">
        <v>29</v>
      </c>
      <c r="F62" s="207" t="s">
        <v>760</v>
      </c>
    </row>
    <row r="63" spans="1:6" ht="18.75" customHeight="1">
      <c r="A63" s="2695"/>
      <c r="B63" s="2719"/>
      <c r="C63" s="2708"/>
      <c r="D63" s="2693"/>
      <c r="E63" s="2705"/>
      <c r="F63" s="206" t="s">
        <v>759</v>
      </c>
    </row>
    <row r="64" spans="1:6" ht="37.5">
      <c r="A64" s="2695"/>
      <c r="B64" s="2720"/>
      <c r="C64" s="2709"/>
      <c r="D64" s="2694"/>
      <c r="E64" s="2706"/>
      <c r="F64" s="204" t="s">
        <v>758</v>
      </c>
    </row>
    <row r="65" spans="1:6" ht="18.75" customHeight="1">
      <c r="A65" s="2695"/>
      <c r="B65" s="2675" t="s">
        <v>168</v>
      </c>
      <c r="C65" s="2707" t="s">
        <v>284</v>
      </c>
      <c r="D65" s="2692" t="s">
        <v>757</v>
      </c>
      <c r="E65" s="2704">
        <v>30</v>
      </c>
      <c r="F65" s="207" t="s">
        <v>756</v>
      </c>
    </row>
    <row r="66" spans="1:6" ht="18.75" customHeight="1">
      <c r="A66" s="2695"/>
      <c r="B66" s="2676"/>
      <c r="C66" s="2708"/>
      <c r="D66" s="2693"/>
      <c r="E66" s="2705"/>
      <c r="F66" s="206" t="s">
        <v>755</v>
      </c>
    </row>
    <row r="67" spans="1:6" ht="18.75" customHeight="1">
      <c r="A67" s="2695"/>
      <c r="B67" s="2676"/>
      <c r="C67" s="2708"/>
      <c r="D67" s="2693"/>
      <c r="E67" s="2705"/>
      <c r="F67" s="205" t="s">
        <v>754</v>
      </c>
    </row>
    <row r="68" spans="1:6" ht="18.75" customHeight="1">
      <c r="A68" s="2695"/>
      <c r="B68" s="2676"/>
      <c r="C68" s="2708"/>
      <c r="D68" s="2693"/>
      <c r="E68" s="2705"/>
      <c r="F68" s="206" t="s">
        <v>753</v>
      </c>
    </row>
    <row r="69" spans="1:6" ht="18.75" customHeight="1">
      <c r="A69" s="2695"/>
      <c r="B69" s="2676"/>
      <c r="C69" s="2708"/>
      <c r="D69" s="2693"/>
      <c r="E69" s="2705"/>
      <c r="F69" s="1313" t="s">
        <v>6904</v>
      </c>
    </row>
    <row r="70" spans="1:6" ht="18.75" customHeight="1">
      <c r="A70" s="2695"/>
      <c r="B70" s="2676"/>
      <c r="C70" s="2708"/>
      <c r="D70" s="2693"/>
      <c r="E70" s="2705"/>
      <c r="F70" s="206" t="s">
        <v>752</v>
      </c>
    </row>
    <row r="71" spans="1:6" ht="18.75" customHeight="1">
      <c r="A71" s="2695"/>
      <c r="B71" s="2676"/>
      <c r="C71" s="2709"/>
      <c r="D71" s="2694"/>
      <c r="E71" s="2706"/>
      <c r="F71" s="204" t="s">
        <v>751</v>
      </c>
    </row>
    <row r="72" spans="1:6" ht="18.75" customHeight="1">
      <c r="A72" s="2695"/>
      <c r="B72" s="2676"/>
      <c r="C72" s="2707" t="s">
        <v>43</v>
      </c>
      <c r="D72" s="2692" t="s">
        <v>750</v>
      </c>
      <c r="E72" s="2704">
        <v>31</v>
      </c>
      <c r="F72" s="207" t="s">
        <v>749</v>
      </c>
    </row>
    <row r="73" spans="1:6" ht="18.75" customHeight="1">
      <c r="A73" s="2695"/>
      <c r="B73" s="2676"/>
      <c r="C73" s="2708"/>
      <c r="D73" s="2693"/>
      <c r="E73" s="2705"/>
      <c r="F73" s="206" t="s">
        <v>748</v>
      </c>
    </row>
    <row r="74" spans="1:6" ht="18.75" customHeight="1">
      <c r="A74" s="2695"/>
      <c r="B74" s="2676"/>
      <c r="C74" s="2708"/>
      <c r="D74" s="2693"/>
      <c r="E74" s="2705"/>
      <c r="F74" s="206" t="s">
        <v>747</v>
      </c>
    </row>
    <row r="75" spans="1:6" ht="18.75" customHeight="1">
      <c r="A75" s="2695"/>
      <c r="B75" s="2676"/>
      <c r="C75" s="2708"/>
      <c r="D75" s="2693"/>
      <c r="E75" s="2705"/>
      <c r="F75" s="206" t="s">
        <v>746</v>
      </c>
    </row>
    <row r="76" spans="1:6" ht="18.75" customHeight="1">
      <c r="A76" s="2695"/>
      <c r="B76" s="2676"/>
      <c r="C76" s="2708"/>
      <c r="D76" s="2693"/>
      <c r="E76" s="2705"/>
      <c r="F76" s="206" t="s">
        <v>745</v>
      </c>
    </row>
    <row r="77" spans="1:6" ht="18.75" customHeight="1">
      <c r="A77" s="2695"/>
      <c r="B77" s="2676"/>
      <c r="C77" s="2708"/>
      <c r="D77" s="2693"/>
      <c r="E77" s="2705"/>
      <c r="F77" s="206" t="s">
        <v>744</v>
      </c>
    </row>
    <row r="78" spans="1:6" ht="18.75" customHeight="1">
      <c r="A78" s="2695"/>
      <c r="B78" s="2676"/>
      <c r="C78" s="2708"/>
      <c r="D78" s="2693"/>
      <c r="E78" s="2705"/>
      <c r="F78" s="206" t="s">
        <v>743</v>
      </c>
    </row>
    <row r="79" spans="1:6" ht="18.75" customHeight="1">
      <c r="A79" s="2695"/>
      <c r="B79" s="2676"/>
      <c r="C79" s="2708"/>
      <c r="D79" s="2693"/>
      <c r="E79" s="2705"/>
      <c r="F79" s="206" t="s">
        <v>742</v>
      </c>
    </row>
    <row r="80" spans="1:6" ht="18.75" customHeight="1">
      <c r="A80" s="2695"/>
      <c r="B80" s="2676"/>
      <c r="C80" s="2708"/>
      <c r="D80" s="2693"/>
      <c r="E80" s="2705"/>
      <c r="F80" s="206" t="s">
        <v>741</v>
      </c>
    </row>
    <row r="81" spans="1:6" ht="18.75" customHeight="1">
      <c r="A81" s="2695"/>
      <c r="B81" s="2676"/>
      <c r="C81" s="2708"/>
      <c r="D81" s="2693"/>
      <c r="E81" s="2705"/>
      <c r="F81" s="206" t="s">
        <v>740</v>
      </c>
    </row>
    <row r="82" spans="1:6" ht="18.75" customHeight="1">
      <c r="A82" s="2695"/>
      <c r="B82" s="2676"/>
      <c r="C82" s="2708"/>
      <c r="D82" s="2693"/>
      <c r="E82" s="2705"/>
      <c r="F82" s="206" t="s">
        <v>739</v>
      </c>
    </row>
    <row r="83" spans="1:6" ht="18.75" customHeight="1">
      <c r="A83" s="2695"/>
      <c r="B83" s="2676"/>
      <c r="C83" s="2708"/>
      <c r="D83" s="2693"/>
      <c r="E83" s="2705"/>
      <c r="F83" s="205" t="s">
        <v>738</v>
      </c>
    </row>
    <row r="84" spans="1:6" ht="18.75" customHeight="1">
      <c r="A84" s="2695"/>
      <c r="B84" s="2676"/>
      <c r="C84" s="2708"/>
      <c r="D84" s="2693"/>
      <c r="E84" s="2705"/>
      <c r="F84" s="206" t="s">
        <v>737</v>
      </c>
    </row>
    <row r="85" spans="1:6" ht="18.75" customHeight="1">
      <c r="A85" s="2695"/>
      <c r="B85" s="2676"/>
      <c r="C85" s="2708"/>
      <c r="D85" s="2693"/>
      <c r="E85" s="2705"/>
      <c r="F85" s="206" t="s">
        <v>736</v>
      </c>
    </row>
    <row r="86" spans="1:6" ht="18.75" customHeight="1">
      <c r="A86" s="2695"/>
      <c r="B86" s="2676"/>
      <c r="C86" s="2708"/>
      <c r="D86" s="2693"/>
      <c r="E86" s="2705"/>
      <c r="F86" s="206" t="s">
        <v>735</v>
      </c>
    </row>
    <row r="87" spans="1:6" ht="18.75" customHeight="1">
      <c r="A87" s="2695"/>
      <c r="B87" s="2676"/>
      <c r="C87" s="2708"/>
      <c r="D87" s="2693"/>
      <c r="E87" s="2705"/>
      <c r="F87" s="219" t="s">
        <v>717</v>
      </c>
    </row>
    <row r="88" spans="1:6" ht="18.75" customHeight="1">
      <c r="A88" s="2695"/>
      <c r="B88" s="2676"/>
      <c r="C88" s="2709"/>
      <c r="D88" s="2694"/>
      <c r="E88" s="2706"/>
      <c r="F88" s="1289" t="s">
        <v>6878</v>
      </c>
    </row>
    <row r="89" spans="1:6" ht="18.75" customHeight="1">
      <c r="A89" s="2695"/>
      <c r="B89" s="2676"/>
      <c r="C89" s="2707" t="s">
        <v>44</v>
      </c>
      <c r="D89" s="2686" t="s">
        <v>734</v>
      </c>
      <c r="E89" s="2704">
        <v>32</v>
      </c>
      <c r="F89" s="207" t="s">
        <v>733</v>
      </c>
    </row>
    <row r="90" spans="1:6" ht="18.75" customHeight="1">
      <c r="A90" s="2695"/>
      <c r="B90" s="2676"/>
      <c r="C90" s="2708"/>
      <c r="D90" s="2687"/>
      <c r="E90" s="2705"/>
      <c r="F90" s="206" t="s">
        <v>732</v>
      </c>
    </row>
    <row r="91" spans="1:6" ht="18.75" customHeight="1">
      <c r="A91" s="2695"/>
      <c r="B91" s="2676"/>
      <c r="C91" s="2708"/>
      <c r="D91" s="2687"/>
      <c r="E91" s="2705"/>
      <c r="F91" s="206" t="s">
        <v>731</v>
      </c>
    </row>
    <row r="92" spans="1:6" ht="18.75" customHeight="1">
      <c r="A92" s="2695"/>
      <c r="B92" s="2676"/>
      <c r="C92" s="2708"/>
      <c r="D92" s="2687"/>
      <c r="E92" s="2705"/>
      <c r="F92" s="206" t="s">
        <v>730</v>
      </c>
    </row>
    <row r="93" spans="1:6" ht="18.75" customHeight="1">
      <c r="A93" s="2695"/>
      <c r="B93" s="2676"/>
      <c r="C93" s="2708"/>
      <c r="D93" s="2687"/>
      <c r="E93" s="2705"/>
      <c r="F93" s="205" t="s">
        <v>729</v>
      </c>
    </row>
    <row r="94" spans="1:6" ht="18.75" customHeight="1">
      <c r="A94" s="2695"/>
      <c r="B94" s="2676"/>
      <c r="C94" s="2708"/>
      <c r="D94" s="2687"/>
      <c r="E94" s="2705"/>
      <c r="F94" s="206" t="s">
        <v>728</v>
      </c>
    </row>
    <row r="95" spans="1:6" ht="18.75" customHeight="1">
      <c r="A95" s="2695"/>
      <c r="B95" s="2676"/>
      <c r="C95" s="2708"/>
      <c r="D95" s="2687"/>
      <c r="E95" s="2705"/>
      <c r="F95" s="206" t="s">
        <v>727</v>
      </c>
    </row>
    <row r="96" spans="1:6" ht="18.75" customHeight="1">
      <c r="A96" s="2695"/>
      <c r="B96" s="2676"/>
      <c r="C96" s="2709"/>
      <c r="D96" s="2688"/>
      <c r="E96" s="2706"/>
      <c r="F96" s="204" t="s">
        <v>726</v>
      </c>
    </row>
    <row r="97" spans="1:6" ht="18.75" customHeight="1">
      <c r="A97" s="2695"/>
      <c r="B97" s="2676"/>
      <c r="C97" s="2675" t="s">
        <v>45</v>
      </c>
      <c r="D97" s="2686" t="s">
        <v>725</v>
      </c>
      <c r="E97" s="2704">
        <v>33</v>
      </c>
      <c r="F97" s="207" t="s">
        <v>724</v>
      </c>
    </row>
    <row r="98" spans="1:6" ht="18.75" customHeight="1">
      <c r="A98" s="2695"/>
      <c r="B98" s="2676"/>
      <c r="C98" s="2676"/>
      <c r="D98" s="2687"/>
      <c r="E98" s="2705"/>
      <c r="F98" s="206" t="s">
        <v>723</v>
      </c>
    </row>
    <row r="99" spans="1:6" ht="18.75" customHeight="1">
      <c r="A99" s="2695"/>
      <c r="B99" s="2676"/>
      <c r="C99" s="2676"/>
      <c r="D99" s="2687"/>
      <c r="E99" s="2705"/>
      <c r="F99" s="206" t="s">
        <v>722</v>
      </c>
    </row>
    <row r="100" spans="1:6" ht="18.75" customHeight="1">
      <c r="A100" s="2695"/>
      <c r="B100" s="2676"/>
      <c r="C100" s="2676"/>
      <c r="D100" s="2687"/>
      <c r="E100" s="2705"/>
      <c r="F100" s="206" t="s">
        <v>721</v>
      </c>
    </row>
    <row r="101" spans="1:6" ht="18.75" customHeight="1">
      <c r="A101" s="2695"/>
      <c r="B101" s="2676"/>
      <c r="C101" s="2676"/>
      <c r="D101" s="2687"/>
      <c r="E101" s="2705"/>
      <c r="F101" s="206" t="s">
        <v>720</v>
      </c>
    </row>
    <row r="102" spans="1:6" ht="18.75" customHeight="1">
      <c r="A102" s="2695"/>
      <c r="B102" s="2676"/>
      <c r="C102" s="2676"/>
      <c r="D102" s="2687"/>
      <c r="E102" s="2705"/>
      <c r="F102" s="206" t="s">
        <v>719</v>
      </c>
    </row>
    <row r="103" spans="1:6" ht="18.75" customHeight="1">
      <c r="A103" s="2695"/>
      <c r="B103" s="2676"/>
      <c r="C103" s="2676"/>
      <c r="D103" s="2687"/>
      <c r="E103" s="2705"/>
      <c r="F103" s="1290" t="s">
        <v>718</v>
      </c>
    </row>
    <row r="104" spans="1:6" ht="18.75" customHeight="1">
      <c r="A104" s="2695"/>
      <c r="B104" s="2676"/>
      <c r="C104" s="2676"/>
      <c r="D104" s="2687"/>
      <c r="E104" s="2705"/>
      <c r="F104" s="1291" t="s">
        <v>717</v>
      </c>
    </row>
    <row r="105" spans="1:6" ht="18.75" customHeight="1">
      <c r="A105" s="2695"/>
      <c r="B105" s="2677"/>
      <c r="C105" s="2677"/>
      <c r="D105" s="2688"/>
      <c r="E105" s="2706"/>
      <c r="F105" s="1289" t="s">
        <v>6878</v>
      </c>
    </row>
    <row r="106" spans="1:6" ht="15" customHeight="1">
      <c r="B106" s="191"/>
      <c r="C106" s="191"/>
      <c r="D106" s="190"/>
      <c r="E106" s="189"/>
    </row>
    <row r="107" spans="1:6" ht="19.5" customHeight="1">
      <c r="A107" s="199" t="s">
        <v>716</v>
      </c>
      <c r="C107" s="191"/>
      <c r="D107" s="203"/>
      <c r="E107" s="189"/>
    </row>
    <row r="108" spans="1:6" ht="19.5" customHeight="1">
      <c r="A108" s="2699" t="s">
        <v>235</v>
      </c>
      <c r="B108" s="2700" t="s">
        <v>636</v>
      </c>
      <c r="C108" s="2701"/>
      <c r="D108" s="2702" t="s">
        <v>635</v>
      </c>
      <c r="E108" s="2697" t="s">
        <v>634</v>
      </c>
      <c r="F108" s="2699" t="s">
        <v>633</v>
      </c>
    </row>
    <row r="109" spans="1:6" ht="19.5" customHeight="1">
      <c r="A109" s="2699"/>
      <c r="B109" s="188"/>
      <c r="C109" s="187" t="s">
        <v>632</v>
      </c>
      <c r="D109" s="2703"/>
      <c r="E109" s="2698"/>
      <c r="F109" s="2699"/>
    </row>
    <row r="110" spans="1:6" ht="18.75" customHeight="1">
      <c r="A110" s="2695" t="s">
        <v>653</v>
      </c>
      <c r="B110" s="2696" t="s">
        <v>162</v>
      </c>
      <c r="C110" s="195" t="s">
        <v>702</v>
      </c>
      <c r="D110" s="200" t="s">
        <v>715</v>
      </c>
      <c r="E110" s="194">
        <v>34</v>
      </c>
      <c r="F110" s="193" t="s">
        <v>714</v>
      </c>
    </row>
    <row r="111" spans="1:6" ht="18.75" customHeight="1">
      <c r="A111" s="2695"/>
      <c r="B111" s="2696"/>
      <c r="C111" s="2675" t="s">
        <v>713</v>
      </c>
      <c r="D111" s="2692" t="s">
        <v>712</v>
      </c>
      <c r="E111" s="2704">
        <v>35</v>
      </c>
      <c r="F111" s="181" t="s">
        <v>711</v>
      </c>
    </row>
    <row r="112" spans="1:6" ht="18.75" customHeight="1">
      <c r="A112" s="2695"/>
      <c r="B112" s="2696"/>
      <c r="C112" s="2677"/>
      <c r="D112" s="2694"/>
      <c r="E112" s="2706"/>
      <c r="F112" s="180" t="s">
        <v>710</v>
      </c>
    </row>
    <row r="113" spans="1:6" ht="38.25" customHeight="1">
      <c r="A113" s="2695"/>
      <c r="B113" s="2696"/>
      <c r="C113" s="195" t="s">
        <v>679</v>
      </c>
      <c r="D113" s="200" t="s">
        <v>709</v>
      </c>
      <c r="E113" s="194">
        <v>36</v>
      </c>
      <c r="F113" s="202" t="s">
        <v>708</v>
      </c>
    </row>
    <row r="114" spans="1:6" ht="18.75" customHeight="1">
      <c r="A114" s="2695"/>
      <c r="B114" s="2696"/>
      <c r="C114" s="2675" t="s">
        <v>669</v>
      </c>
      <c r="D114" s="2692" t="s">
        <v>707</v>
      </c>
      <c r="E114" s="2704">
        <v>37</v>
      </c>
      <c r="F114" s="181" t="s">
        <v>706</v>
      </c>
    </row>
    <row r="115" spans="1:6" ht="18.75" customHeight="1">
      <c r="A115" s="2695"/>
      <c r="B115" s="2696"/>
      <c r="C115" s="2677"/>
      <c r="D115" s="2694"/>
      <c r="E115" s="2706"/>
      <c r="F115" s="180" t="s">
        <v>705</v>
      </c>
    </row>
    <row r="116" spans="1:6" ht="18" customHeight="1">
      <c r="A116" s="2695"/>
      <c r="B116" s="2696"/>
      <c r="C116" s="195" t="s">
        <v>663</v>
      </c>
      <c r="D116" s="200" t="s">
        <v>704</v>
      </c>
      <c r="E116" s="194">
        <v>38</v>
      </c>
      <c r="F116" s="184" t="s">
        <v>703</v>
      </c>
    </row>
    <row r="117" spans="1:6" ht="18" customHeight="1">
      <c r="A117" s="2695"/>
      <c r="B117" s="2696" t="s">
        <v>168</v>
      </c>
      <c r="C117" s="2683" t="s">
        <v>702</v>
      </c>
      <c r="D117" s="200" t="s">
        <v>701</v>
      </c>
      <c r="E117" s="194">
        <v>39</v>
      </c>
      <c r="F117" s="193" t="s">
        <v>700</v>
      </c>
    </row>
    <row r="118" spans="1:6" ht="18" customHeight="1">
      <c r="A118" s="2695"/>
      <c r="B118" s="2696"/>
      <c r="C118" s="2684"/>
      <c r="D118" s="200" t="s">
        <v>699</v>
      </c>
      <c r="E118" s="194">
        <v>40</v>
      </c>
      <c r="F118" s="185" t="s">
        <v>698</v>
      </c>
    </row>
    <row r="119" spans="1:6" ht="18" customHeight="1">
      <c r="A119" s="2695"/>
      <c r="B119" s="2696"/>
      <c r="C119" s="2684"/>
      <c r="D119" s="2692" t="s">
        <v>697</v>
      </c>
      <c r="E119" s="2704">
        <v>41</v>
      </c>
      <c r="F119" s="181" t="s">
        <v>696</v>
      </c>
    </row>
    <row r="120" spans="1:6" ht="18" customHeight="1">
      <c r="A120" s="2695"/>
      <c r="B120" s="2696"/>
      <c r="C120" s="2684"/>
      <c r="D120" s="2693"/>
      <c r="E120" s="2705"/>
      <c r="F120" s="182" t="s">
        <v>695</v>
      </c>
    </row>
    <row r="121" spans="1:6" ht="18" customHeight="1">
      <c r="A121" s="2695"/>
      <c r="B121" s="2696"/>
      <c r="C121" s="2684"/>
      <c r="D121" s="2693"/>
      <c r="E121" s="2705"/>
      <c r="F121" s="182" t="s">
        <v>694</v>
      </c>
    </row>
    <row r="122" spans="1:6" ht="18" customHeight="1">
      <c r="A122" s="2695"/>
      <c r="B122" s="2696"/>
      <c r="C122" s="2684"/>
      <c r="D122" s="2693"/>
      <c r="E122" s="2705"/>
      <c r="F122" s="182" t="s">
        <v>693</v>
      </c>
    </row>
    <row r="123" spans="1:6" ht="18" customHeight="1">
      <c r="A123" s="2695"/>
      <c r="B123" s="2696"/>
      <c r="C123" s="2685"/>
      <c r="D123" s="2694"/>
      <c r="E123" s="2706"/>
      <c r="F123" s="180" t="s">
        <v>692</v>
      </c>
    </row>
    <row r="124" spans="1:6" ht="18" customHeight="1">
      <c r="A124" s="2695"/>
      <c r="B124" s="2696"/>
      <c r="C124" s="2683" t="s">
        <v>339</v>
      </c>
      <c r="D124" s="200" t="s">
        <v>691</v>
      </c>
      <c r="E124" s="194">
        <v>42</v>
      </c>
      <c r="F124" s="193" t="s">
        <v>690</v>
      </c>
    </row>
    <row r="125" spans="1:6" ht="18" customHeight="1">
      <c r="A125" s="2695"/>
      <c r="B125" s="2696"/>
      <c r="C125" s="2684"/>
      <c r="D125" s="2692" t="s">
        <v>689</v>
      </c>
      <c r="E125" s="2704">
        <v>43</v>
      </c>
      <c r="F125" s="181" t="s">
        <v>688</v>
      </c>
    </row>
    <row r="126" spans="1:6" ht="18" customHeight="1">
      <c r="A126" s="2695"/>
      <c r="B126" s="2696"/>
      <c r="C126" s="2684"/>
      <c r="D126" s="2693"/>
      <c r="E126" s="2705"/>
      <c r="F126" s="186" t="s">
        <v>687</v>
      </c>
    </row>
    <row r="127" spans="1:6" ht="18" customHeight="1">
      <c r="A127" s="2695"/>
      <c r="B127" s="2696"/>
      <c r="C127" s="2684"/>
      <c r="D127" s="2694"/>
      <c r="E127" s="2706"/>
      <c r="F127" s="180" t="s">
        <v>686</v>
      </c>
    </row>
    <row r="128" spans="1:6" ht="18" customHeight="1">
      <c r="A128" s="2695"/>
      <c r="B128" s="2696"/>
      <c r="C128" s="2684"/>
      <c r="D128" s="2692" t="s">
        <v>685</v>
      </c>
      <c r="E128" s="2704">
        <v>44</v>
      </c>
      <c r="F128" s="181" t="s">
        <v>684</v>
      </c>
    </row>
    <row r="129" spans="1:6" ht="18" customHeight="1">
      <c r="A129" s="2695"/>
      <c r="B129" s="2696"/>
      <c r="C129" s="2684"/>
      <c r="D129" s="2693"/>
      <c r="E129" s="2705"/>
      <c r="F129" s="182" t="s">
        <v>683</v>
      </c>
    </row>
    <row r="130" spans="1:6" ht="18" customHeight="1">
      <c r="A130" s="2695"/>
      <c r="B130" s="2696"/>
      <c r="C130" s="2684"/>
      <c r="D130" s="2693"/>
      <c r="E130" s="2705"/>
      <c r="F130" s="182" t="s">
        <v>682</v>
      </c>
    </row>
    <row r="131" spans="1:6" ht="18" customHeight="1">
      <c r="A131" s="2695"/>
      <c r="B131" s="2696"/>
      <c r="C131" s="2684"/>
      <c r="D131" s="2693"/>
      <c r="E131" s="2705"/>
      <c r="F131" s="182" t="s">
        <v>681</v>
      </c>
    </row>
    <row r="132" spans="1:6" ht="18" customHeight="1">
      <c r="A132" s="2695"/>
      <c r="B132" s="2696"/>
      <c r="C132" s="2685"/>
      <c r="D132" s="2694"/>
      <c r="E132" s="2706"/>
      <c r="F132" s="180" t="s">
        <v>680</v>
      </c>
    </row>
    <row r="133" spans="1:6" ht="18" customHeight="1">
      <c r="A133" s="2695"/>
      <c r="B133" s="2696"/>
      <c r="C133" s="2683" t="s">
        <v>679</v>
      </c>
      <c r="D133" s="2692" t="s">
        <v>678</v>
      </c>
      <c r="E133" s="2704">
        <v>45</v>
      </c>
      <c r="F133" s="181" t="s">
        <v>677</v>
      </c>
    </row>
    <row r="134" spans="1:6" ht="18" customHeight="1">
      <c r="A134" s="2695"/>
      <c r="B134" s="2696"/>
      <c r="C134" s="2684"/>
      <c r="D134" s="2694"/>
      <c r="E134" s="2706"/>
      <c r="F134" s="185" t="s">
        <v>676</v>
      </c>
    </row>
    <row r="135" spans="1:6" ht="18" customHeight="1">
      <c r="A135" s="2695"/>
      <c r="B135" s="2696"/>
      <c r="C135" s="2684"/>
      <c r="D135" s="200" t="s">
        <v>675</v>
      </c>
      <c r="E135" s="194">
        <v>46</v>
      </c>
      <c r="F135" s="193" t="s">
        <v>674</v>
      </c>
    </row>
    <row r="136" spans="1:6" ht="18" customHeight="1">
      <c r="A136" s="2695"/>
      <c r="B136" s="2696"/>
      <c r="C136" s="2684"/>
      <c r="D136" s="2692" t="s">
        <v>673</v>
      </c>
      <c r="E136" s="2704">
        <v>47</v>
      </c>
      <c r="F136" s="181" t="s">
        <v>672</v>
      </c>
    </row>
    <row r="137" spans="1:6" ht="18" customHeight="1">
      <c r="A137" s="2695"/>
      <c r="B137" s="2696"/>
      <c r="C137" s="2684"/>
      <c r="D137" s="2693"/>
      <c r="E137" s="2705"/>
      <c r="F137" s="182" t="s">
        <v>671</v>
      </c>
    </row>
    <row r="138" spans="1:6" ht="18" customHeight="1">
      <c r="A138" s="2695"/>
      <c r="B138" s="2696"/>
      <c r="C138" s="2685"/>
      <c r="D138" s="2694"/>
      <c r="E138" s="2706"/>
      <c r="F138" s="180" t="s">
        <v>670</v>
      </c>
    </row>
    <row r="139" spans="1:6" ht="18" customHeight="1">
      <c r="A139" s="2695"/>
      <c r="B139" s="2696"/>
      <c r="C139" s="2683" t="s">
        <v>669</v>
      </c>
      <c r="D139" s="200" t="s">
        <v>668</v>
      </c>
      <c r="E139" s="194">
        <v>48</v>
      </c>
      <c r="F139" s="193" t="s">
        <v>667</v>
      </c>
    </row>
    <row r="140" spans="1:6" ht="18" customHeight="1">
      <c r="A140" s="2695"/>
      <c r="B140" s="2696"/>
      <c r="C140" s="2684"/>
      <c r="D140" s="2692" t="s">
        <v>666</v>
      </c>
      <c r="E140" s="2704">
        <v>49</v>
      </c>
      <c r="F140" s="181" t="s">
        <v>665</v>
      </c>
    </row>
    <row r="141" spans="1:6" ht="18" customHeight="1">
      <c r="A141" s="2695"/>
      <c r="B141" s="2696"/>
      <c r="C141" s="2685"/>
      <c r="D141" s="2694"/>
      <c r="E141" s="2706"/>
      <c r="F141" s="180" t="s">
        <v>664</v>
      </c>
    </row>
    <row r="142" spans="1:6" ht="18" customHeight="1">
      <c r="A142" s="2695"/>
      <c r="B142" s="2696"/>
      <c r="C142" s="201" t="s">
        <v>663</v>
      </c>
      <c r="D142" s="200" t="s">
        <v>662</v>
      </c>
      <c r="E142" s="194">
        <v>50</v>
      </c>
      <c r="F142" s="193" t="s">
        <v>661</v>
      </c>
    </row>
    <row r="143" spans="1:6" ht="18" customHeight="1">
      <c r="A143" s="2695"/>
      <c r="B143" s="2712" t="s">
        <v>170</v>
      </c>
      <c r="C143" s="2713"/>
      <c r="D143" s="2686" t="s">
        <v>660</v>
      </c>
      <c r="E143" s="2704">
        <v>51</v>
      </c>
      <c r="F143" s="181" t="s">
        <v>638</v>
      </c>
    </row>
    <row r="144" spans="1:6" ht="18" customHeight="1">
      <c r="A144" s="2695"/>
      <c r="B144" s="2714"/>
      <c r="C144" s="2715"/>
      <c r="D144" s="2687"/>
      <c r="E144" s="2705"/>
      <c r="F144" s="182" t="s">
        <v>659</v>
      </c>
    </row>
    <row r="145" spans="1:6" ht="18" customHeight="1">
      <c r="A145" s="2695"/>
      <c r="B145" s="2714"/>
      <c r="C145" s="2715"/>
      <c r="D145" s="2687"/>
      <c r="E145" s="2705"/>
      <c r="F145" s="182" t="s">
        <v>658</v>
      </c>
    </row>
    <row r="146" spans="1:6" ht="18" customHeight="1">
      <c r="A146" s="2695"/>
      <c r="B146" s="2714"/>
      <c r="C146" s="2715"/>
      <c r="D146" s="2687"/>
      <c r="E146" s="2705"/>
      <c r="F146" s="182" t="s">
        <v>657</v>
      </c>
    </row>
    <row r="147" spans="1:6" ht="18" customHeight="1">
      <c r="A147" s="2695"/>
      <c r="B147" s="2714"/>
      <c r="C147" s="2715"/>
      <c r="D147" s="2687"/>
      <c r="E147" s="2705"/>
      <c r="F147" s="182" t="s">
        <v>656</v>
      </c>
    </row>
    <row r="148" spans="1:6" ht="18" customHeight="1">
      <c r="A148" s="2695"/>
      <c r="B148" s="2716"/>
      <c r="C148" s="2717"/>
      <c r="D148" s="2688"/>
      <c r="E148" s="2706"/>
      <c r="F148" s="180" t="s">
        <v>655</v>
      </c>
    </row>
    <row r="149" spans="1:6" ht="15" customHeight="1">
      <c r="B149" s="191"/>
      <c r="C149" s="191"/>
      <c r="D149" s="190"/>
      <c r="E149" s="189"/>
    </row>
    <row r="150" spans="1:6" ht="19.5" customHeight="1">
      <c r="A150" s="199" t="s">
        <v>654</v>
      </c>
      <c r="C150" s="198"/>
      <c r="D150" s="190"/>
      <c r="E150" s="189"/>
    </row>
    <row r="151" spans="1:6" ht="19.5" customHeight="1">
      <c r="A151" s="196" t="s">
        <v>235</v>
      </c>
      <c r="B151" s="2710" t="s">
        <v>636</v>
      </c>
      <c r="C151" s="2711"/>
      <c r="D151" s="187" t="s">
        <v>99</v>
      </c>
      <c r="E151" s="197" t="s">
        <v>634</v>
      </c>
      <c r="F151" s="196" t="s">
        <v>633</v>
      </c>
    </row>
    <row r="152" spans="1:6" ht="18" customHeight="1">
      <c r="A152" s="2695" t="s">
        <v>653</v>
      </c>
      <c r="B152" s="2696" t="s">
        <v>652</v>
      </c>
      <c r="C152" s="2696"/>
      <c r="D152" s="195" t="s">
        <v>651</v>
      </c>
      <c r="E152" s="194">
        <v>52</v>
      </c>
      <c r="F152" s="193" t="s">
        <v>650</v>
      </c>
    </row>
    <row r="153" spans="1:6" ht="18" customHeight="1">
      <c r="A153" s="2695"/>
      <c r="B153" s="2696"/>
      <c r="C153" s="2696"/>
      <c r="D153" s="195" t="s">
        <v>649</v>
      </c>
      <c r="E153" s="194">
        <v>53</v>
      </c>
      <c r="F153" s="193" t="s">
        <v>648</v>
      </c>
    </row>
    <row r="154" spans="1:6" ht="18" customHeight="1">
      <c r="A154" s="2695"/>
      <c r="B154" s="2696"/>
      <c r="C154" s="2696"/>
      <c r="D154" s="195" t="s">
        <v>647</v>
      </c>
      <c r="E154" s="194">
        <v>54</v>
      </c>
      <c r="F154" s="193" t="s">
        <v>646</v>
      </c>
    </row>
    <row r="155" spans="1:6" ht="18" customHeight="1">
      <c r="A155" s="2695"/>
      <c r="B155" s="2696"/>
      <c r="C155" s="2696"/>
      <c r="D155" s="195" t="s">
        <v>645</v>
      </c>
      <c r="E155" s="194">
        <v>55</v>
      </c>
      <c r="F155" s="193" t="s">
        <v>644</v>
      </c>
    </row>
    <row r="156" spans="1:6" ht="18" customHeight="1">
      <c r="A156" s="2695"/>
      <c r="B156" s="2696"/>
      <c r="C156" s="2696"/>
      <c r="D156" s="195" t="s">
        <v>643</v>
      </c>
      <c r="E156" s="194">
        <v>56</v>
      </c>
      <c r="F156" s="193" t="s">
        <v>642</v>
      </c>
    </row>
    <row r="157" spans="1:6" ht="18" customHeight="1">
      <c r="A157" s="2695"/>
      <c r="B157" s="2696"/>
      <c r="C157" s="2696"/>
      <c r="D157" s="195" t="s">
        <v>4642</v>
      </c>
      <c r="E157" s="194">
        <v>57</v>
      </c>
      <c r="F157" s="193" t="s">
        <v>641</v>
      </c>
    </row>
    <row r="158" spans="1:6" ht="38.25" customHeight="1">
      <c r="A158" s="2695"/>
      <c r="B158" s="2696"/>
      <c r="C158" s="2696"/>
      <c r="D158" s="195" t="s">
        <v>640</v>
      </c>
      <c r="E158" s="194">
        <v>58</v>
      </c>
      <c r="F158" s="193" t="s">
        <v>639</v>
      </c>
    </row>
    <row r="159" spans="1:6" ht="38.25" customHeight="1">
      <c r="A159" s="2695"/>
      <c r="B159" s="2696"/>
      <c r="C159" s="2696"/>
      <c r="D159" s="195" t="s">
        <v>6856</v>
      </c>
      <c r="E159" s="1225" t="s">
        <v>6814</v>
      </c>
      <c r="F159" s="193" t="s">
        <v>246</v>
      </c>
    </row>
    <row r="160" spans="1:6" ht="38.25" customHeight="1">
      <c r="A160" s="2695"/>
      <c r="B160" s="2696"/>
      <c r="C160" s="2696"/>
      <c r="D160" s="195" t="s">
        <v>6857</v>
      </c>
      <c r="E160" s="1225" t="s">
        <v>6858</v>
      </c>
      <c r="F160" s="193" t="s">
        <v>246</v>
      </c>
    </row>
    <row r="161" spans="1:6" ht="18" customHeight="1">
      <c r="A161" s="2695"/>
      <c r="B161" s="2696"/>
      <c r="C161" s="2696"/>
      <c r="D161" s="195" t="s">
        <v>183</v>
      </c>
      <c r="E161" s="194">
        <v>59</v>
      </c>
      <c r="F161" s="193" t="s">
        <v>183</v>
      </c>
    </row>
    <row r="162" spans="1:6" ht="18" customHeight="1">
      <c r="A162" s="2695"/>
      <c r="B162" s="2696"/>
      <c r="C162" s="2696"/>
      <c r="D162" s="195" t="s">
        <v>4977</v>
      </c>
      <c r="E162" s="194">
        <v>60</v>
      </c>
      <c r="F162" s="193" t="s">
        <v>638</v>
      </c>
    </row>
    <row r="163" spans="1:6" ht="15" customHeight="1">
      <c r="B163" s="191"/>
      <c r="C163" s="191"/>
      <c r="D163" s="190"/>
      <c r="E163" s="189"/>
    </row>
    <row r="164" spans="1:6" ht="19.5" customHeight="1">
      <c r="A164" s="192" t="s">
        <v>637</v>
      </c>
      <c r="C164" s="191"/>
      <c r="D164" s="190"/>
      <c r="E164" s="189"/>
    </row>
    <row r="165" spans="1:6" ht="8.25" customHeight="1">
      <c r="B165" s="191"/>
      <c r="C165" s="191"/>
      <c r="D165" s="190"/>
      <c r="E165" s="189"/>
    </row>
    <row r="166" spans="1:6" ht="19.5" customHeight="1">
      <c r="A166" s="2699" t="s">
        <v>235</v>
      </c>
      <c r="B166" s="2700" t="s">
        <v>636</v>
      </c>
      <c r="C166" s="2701"/>
      <c r="D166" s="2702" t="s">
        <v>635</v>
      </c>
      <c r="E166" s="2697" t="s">
        <v>634</v>
      </c>
      <c r="F166" s="2681" t="s">
        <v>633</v>
      </c>
    </row>
    <row r="167" spans="1:6" ht="19.5" customHeight="1">
      <c r="A167" s="2699"/>
      <c r="B167" s="188"/>
      <c r="C167" s="187" t="s">
        <v>632</v>
      </c>
      <c r="D167" s="2703"/>
      <c r="E167" s="2698"/>
      <c r="F167" s="2682"/>
    </row>
    <row r="168" spans="1:6" ht="19.5" customHeight="1">
      <c r="A168" s="2678" t="s">
        <v>631</v>
      </c>
      <c r="B168" s="2675" t="s">
        <v>168</v>
      </c>
      <c r="C168" s="2683" t="s">
        <v>43</v>
      </c>
      <c r="D168" s="2686" t="s">
        <v>630</v>
      </c>
      <c r="E168" s="2689">
        <v>61</v>
      </c>
      <c r="F168" s="181" t="s">
        <v>629</v>
      </c>
    </row>
    <row r="169" spans="1:6" ht="19.5" customHeight="1">
      <c r="A169" s="2679"/>
      <c r="B169" s="2676"/>
      <c r="C169" s="2684"/>
      <c r="D169" s="2687"/>
      <c r="E169" s="2690"/>
      <c r="F169" s="182" t="s">
        <v>628</v>
      </c>
    </row>
    <row r="170" spans="1:6" ht="19.5" customHeight="1">
      <c r="A170" s="2679"/>
      <c r="B170" s="2676"/>
      <c r="C170" s="2684"/>
      <c r="D170" s="2687"/>
      <c r="E170" s="2690"/>
      <c r="F170" s="182" t="s">
        <v>627</v>
      </c>
    </row>
    <row r="171" spans="1:6" ht="19.5" customHeight="1">
      <c r="A171" s="2679"/>
      <c r="B171" s="2676"/>
      <c r="C171" s="2684"/>
      <c r="D171" s="2687"/>
      <c r="E171" s="2690"/>
      <c r="F171" s="182" t="s">
        <v>626</v>
      </c>
    </row>
    <row r="172" spans="1:6" ht="19.5" customHeight="1">
      <c r="A172" s="2679"/>
      <c r="B172" s="2676"/>
      <c r="C172" s="2684"/>
      <c r="D172" s="2687"/>
      <c r="E172" s="2690"/>
      <c r="F172" s="186" t="s">
        <v>625</v>
      </c>
    </row>
    <row r="173" spans="1:6" ht="19.5" customHeight="1">
      <c r="A173" s="2679"/>
      <c r="B173" s="2676"/>
      <c r="C173" s="2684"/>
      <c r="D173" s="2687"/>
      <c r="E173" s="2690"/>
      <c r="F173" s="182" t="s">
        <v>624</v>
      </c>
    </row>
    <row r="174" spans="1:6" ht="19.5" customHeight="1">
      <c r="A174" s="2679"/>
      <c r="B174" s="2676"/>
      <c r="C174" s="2684"/>
      <c r="D174" s="2687"/>
      <c r="E174" s="2690"/>
      <c r="F174" s="183" t="s">
        <v>606</v>
      </c>
    </row>
    <row r="175" spans="1:6" ht="19.5" customHeight="1">
      <c r="A175" s="2679"/>
      <c r="B175" s="2676"/>
      <c r="C175" s="2684"/>
      <c r="D175" s="2687"/>
      <c r="E175" s="2690"/>
      <c r="F175" s="1292" t="s">
        <v>6879</v>
      </c>
    </row>
    <row r="176" spans="1:6" ht="19.5" customHeight="1">
      <c r="A176" s="2679"/>
      <c r="B176" s="2676"/>
      <c r="C176" s="2684"/>
      <c r="D176" s="2687"/>
      <c r="E176" s="2690"/>
      <c r="F176" s="1292" t="s">
        <v>6880</v>
      </c>
    </row>
    <row r="177" spans="1:6" ht="19.5" customHeight="1">
      <c r="A177" s="2679"/>
      <c r="B177" s="2676"/>
      <c r="C177" s="2684"/>
      <c r="D177" s="2688"/>
      <c r="E177" s="2691"/>
      <c r="F177" s="1293" t="s">
        <v>6881</v>
      </c>
    </row>
    <row r="178" spans="1:6" ht="19.5" customHeight="1">
      <c r="A178" s="2679"/>
      <c r="B178" s="2676"/>
      <c r="C178" s="2684"/>
      <c r="D178" s="2692" t="s">
        <v>623</v>
      </c>
      <c r="E178" s="2689">
        <v>62</v>
      </c>
      <c r="F178" s="181" t="s">
        <v>622</v>
      </c>
    </row>
    <row r="179" spans="1:6" ht="19.5" customHeight="1">
      <c r="A179" s="2679"/>
      <c r="B179" s="2676"/>
      <c r="C179" s="2684"/>
      <c r="D179" s="2693"/>
      <c r="E179" s="2690"/>
      <c r="F179" s="183" t="s">
        <v>621</v>
      </c>
    </row>
    <row r="180" spans="1:6" ht="19.5" customHeight="1">
      <c r="A180" s="2679"/>
      <c r="B180" s="2676"/>
      <c r="C180" s="2684"/>
      <c r="D180" s="2693"/>
      <c r="E180" s="2690"/>
      <c r="F180" s="182" t="s">
        <v>620</v>
      </c>
    </row>
    <row r="181" spans="1:6" ht="19.5" customHeight="1">
      <c r="A181" s="2679"/>
      <c r="B181" s="2676"/>
      <c r="C181" s="2684"/>
      <c r="D181" s="2693"/>
      <c r="E181" s="2690"/>
      <c r="F181" s="183" t="s">
        <v>603</v>
      </c>
    </row>
    <row r="182" spans="1:6" ht="19.5" customHeight="1">
      <c r="A182" s="2679"/>
      <c r="B182" s="2676"/>
      <c r="C182" s="2684"/>
      <c r="D182" s="2693"/>
      <c r="E182" s="2690"/>
      <c r="F182" s="1294" t="s">
        <v>6882</v>
      </c>
    </row>
    <row r="183" spans="1:6" ht="19.5" customHeight="1">
      <c r="A183" s="2679"/>
      <c r="B183" s="2676"/>
      <c r="C183" s="2685"/>
      <c r="D183" s="2694"/>
      <c r="E183" s="2691"/>
      <c r="F183" s="1295" t="s">
        <v>6883</v>
      </c>
    </row>
    <row r="184" spans="1:6" ht="19.5" customHeight="1">
      <c r="A184" s="2679"/>
      <c r="B184" s="2676"/>
      <c r="C184" s="2683" t="s">
        <v>44</v>
      </c>
      <c r="D184" s="2686" t="s">
        <v>619</v>
      </c>
      <c r="E184" s="2689">
        <v>63</v>
      </c>
      <c r="F184" s="181" t="s">
        <v>618</v>
      </c>
    </row>
    <row r="185" spans="1:6" ht="19.5" customHeight="1">
      <c r="A185" s="2679"/>
      <c r="B185" s="2676"/>
      <c r="C185" s="2684"/>
      <c r="D185" s="2687"/>
      <c r="E185" s="2690"/>
      <c r="F185" s="182" t="s">
        <v>617</v>
      </c>
    </row>
    <row r="186" spans="1:6" ht="19.5" customHeight="1">
      <c r="A186" s="2679"/>
      <c r="B186" s="2676"/>
      <c r="C186" s="2684"/>
      <c r="D186" s="2687"/>
      <c r="E186" s="2690"/>
      <c r="F186" s="223" t="s">
        <v>616</v>
      </c>
    </row>
    <row r="187" spans="1:6" ht="19.5" customHeight="1">
      <c r="A187" s="2679"/>
      <c r="B187" s="2676"/>
      <c r="C187" s="2684"/>
      <c r="D187" s="2688"/>
      <c r="E187" s="2691"/>
      <c r="F187" s="1296" t="s">
        <v>6884</v>
      </c>
    </row>
    <row r="188" spans="1:6" ht="19.5" customHeight="1">
      <c r="A188" s="2679"/>
      <c r="B188" s="2676"/>
      <c r="C188" s="2684"/>
      <c r="D188" s="2686" t="s">
        <v>615</v>
      </c>
      <c r="E188" s="2689">
        <v>64</v>
      </c>
      <c r="F188" s="184" t="s">
        <v>614</v>
      </c>
    </row>
    <row r="189" spans="1:6" ht="19.5" customHeight="1">
      <c r="A189" s="2679"/>
      <c r="B189" s="2676"/>
      <c r="C189" s="2684"/>
      <c r="D189" s="2687"/>
      <c r="E189" s="2690"/>
      <c r="F189" s="182" t="s">
        <v>613</v>
      </c>
    </row>
    <row r="190" spans="1:6" ht="19.5" customHeight="1">
      <c r="A190" s="2679"/>
      <c r="B190" s="2676"/>
      <c r="C190" s="2684"/>
      <c r="D190" s="2687"/>
      <c r="E190" s="2690"/>
      <c r="F190" s="183" t="s">
        <v>612</v>
      </c>
    </row>
    <row r="191" spans="1:6" ht="19.5" customHeight="1">
      <c r="A191" s="2679"/>
      <c r="B191" s="2676"/>
      <c r="C191" s="2685"/>
      <c r="D191" s="2688"/>
      <c r="E191" s="2691"/>
      <c r="F191" s="1296" t="s">
        <v>6885</v>
      </c>
    </row>
    <row r="192" spans="1:6" ht="19.5" customHeight="1">
      <c r="A192" s="2679"/>
      <c r="B192" s="2676"/>
      <c r="C192" s="2683" t="s">
        <v>45</v>
      </c>
      <c r="D192" s="2686" t="s">
        <v>611</v>
      </c>
      <c r="E192" s="2689">
        <v>65</v>
      </c>
      <c r="F192" s="181" t="s">
        <v>610</v>
      </c>
    </row>
    <row r="193" spans="1:6" ht="19.5" customHeight="1">
      <c r="A193" s="2679"/>
      <c r="B193" s="2676"/>
      <c r="C193" s="2684"/>
      <c r="D193" s="2687"/>
      <c r="E193" s="2690"/>
      <c r="F193" s="183" t="s">
        <v>609</v>
      </c>
    </row>
    <row r="194" spans="1:6" ht="19.5" customHeight="1">
      <c r="A194" s="2679"/>
      <c r="B194" s="2676"/>
      <c r="C194" s="2684"/>
      <c r="D194" s="2687"/>
      <c r="E194" s="2690"/>
      <c r="F194" s="1297" t="s">
        <v>6886</v>
      </c>
    </row>
    <row r="195" spans="1:6" ht="19.5" customHeight="1">
      <c r="A195" s="2679"/>
      <c r="B195" s="2676"/>
      <c r="C195" s="2684"/>
      <c r="D195" s="2687"/>
      <c r="E195" s="2690"/>
      <c r="F195" s="182" t="s">
        <v>608</v>
      </c>
    </row>
    <row r="196" spans="1:6" ht="19.5" customHeight="1">
      <c r="A196" s="2679"/>
      <c r="B196" s="2676"/>
      <c r="C196" s="2684"/>
      <c r="D196" s="2687"/>
      <c r="E196" s="2690"/>
      <c r="F196" s="182" t="s">
        <v>607</v>
      </c>
    </row>
    <row r="197" spans="1:6" ht="19.5" customHeight="1">
      <c r="A197" s="2679"/>
      <c r="B197" s="2676"/>
      <c r="C197" s="2684"/>
      <c r="D197" s="2687"/>
      <c r="E197" s="2690"/>
      <c r="F197" s="183" t="s">
        <v>606</v>
      </c>
    </row>
    <row r="198" spans="1:6" ht="19.5" customHeight="1">
      <c r="A198" s="2679"/>
      <c r="B198" s="2676"/>
      <c r="C198" s="2684"/>
      <c r="D198" s="2688"/>
      <c r="E198" s="2691"/>
      <c r="F198" s="1296" t="s">
        <v>6880</v>
      </c>
    </row>
    <row r="199" spans="1:6" ht="19.5" customHeight="1">
      <c r="A199" s="2679"/>
      <c r="B199" s="2676"/>
      <c r="C199" s="2684"/>
      <c r="D199" s="2686" t="s">
        <v>605</v>
      </c>
      <c r="E199" s="2689">
        <v>66</v>
      </c>
      <c r="F199" s="181" t="s">
        <v>604</v>
      </c>
    </row>
    <row r="200" spans="1:6" ht="19.5" customHeight="1">
      <c r="A200" s="2679"/>
      <c r="B200" s="2676"/>
      <c r="C200" s="2684"/>
      <c r="D200" s="2687"/>
      <c r="E200" s="2690"/>
      <c r="F200" s="183" t="s">
        <v>603</v>
      </c>
    </row>
    <row r="201" spans="1:6" ht="19.5" customHeight="1">
      <c r="A201" s="2679"/>
      <c r="B201" s="2676"/>
      <c r="C201" s="2685"/>
      <c r="D201" s="2688"/>
      <c r="E201" s="2691"/>
      <c r="F201" s="1296" t="s">
        <v>6883</v>
      </c>
    </row>
    <row r="202" spans="1:6" ht="18.75">
      <c r="A202" s="2679"/>
      <c r="B202" s="2676"/>
      <c r="C202" s="2668" t="s">
        <v>6868</v>
      </c>
      <c r="D202" s="1298" t="s">
        <v>6875</v>
      </c>
      <c r="E202" s="1299">
        <v>101</v>
      </c>
      <c r="F202" s="1300" t="s">
        <v>6887</v>
      </c>
    </row>
    <row r="203" spans="1:6" ht="18.75">
      <c r="A203" s="2679"/>
      <c r="B203" s="2676"/>
      <c r="C203" s="2669"/>
      <c r="D203" s="2671" t="s">
        <v>6888</v>
      </c>
      <c r="E203" s="2673">
        <v>102</v>
      </c>
      <c r="F203" s="1301" t="s">
        <v>6889</v>
      </c>
    </row>
    <row r="204" spans="1:6" ht="18.75">
      <c r="A204" s="2679"/>
      <c r="B204" s="2676"/>
      <c r="C204" s="2669"/>
      <c r="D204" s="2672"/>
      <c r="E204" s="2674"/>
      <c r="F204" s="1301" t="s">
        <v>6880</v>
      </c>
    </row>
    <row r="205" spans="1:6" ht="18.75">
      <c r="A205" s="2679"/>
      <c r="B205" s="2676"/>
      <c r="C205" s="2669"/>
      <c r="D205" s="2671" t="s">
        <v>6890</v>
      </c>
      <c r="E205" s="2673">
        <v>103</v>
      </c>
      <c r="F205" s="1301" t="s">
        <v>6891</v>
      </c>
    </row>
    <row r="206" spans="1:6" ht="18.75">
      <c r="A206" s="2680"/>
      <c r="B206" s="2677"/>
      <c r="C206" s="2670"/>
      <c r="D206" s="2672"/>
      <c r="E206" s="2674"/>
      <c r="F206" s="1302" t="s">
        <v>6883</v>
      </c>
    </row>
    <row r="208" spans="1:6" ht="18.75">
      <c r="A208" s="179" t="s">
        <v>602</v>
      </c>
    </row>
  </sheetData>
  <mergeCells count="124">
    <mergeCell ref="A42:A48"/>
    <mergeCell ref="B42:C48"/>
    <mergeCell ref="B52:C52"/>
    <mergeCell ref="A53:A105"/>
    <mergeCell ref="C37:C38"/>
    <mergeCell ref="D37:D38"/>
    <mergeCell ref="E37:E38"/>
    <mergeCell ref="D16:D17"/>
    <mergeCell ref="E16:E17"/>
    <mergeCell ref="D18:D20"/>
    <mergeCell ref="E18:E20"/>
    <mergeCell ref="C21:C27"/>
    <mergeCell ref="D21:D22"/>
    <mergeCell ref="C13:C20"/>
    <mergeCell ref="E25:E27"/>
    <mergeCell ref="C28:C30"/>
    <mergeCell ref="C31:C36"/>
    <mergeCell ref="D33:D36"/>
    <mergeCell ref="E33:E36"/>
    <mergeCell ref="D53:D54"/>
    <mergeCell ref="E53:E54"/>
    <mergeCell ref="D55:D56"/>
    <mergeCell ref="E55:E56"/>
    <mergeCell ref="D57:D58"/>
    <mergeCell ref="A1:F1"/>
    <mergeCell ref="B8:C8"/>
    <mergeCell ref="A9:A38"/>
    <mergeCell ref="B9:B11"/>
    <mergeCell ref="C9:C10"/>
    <mergeCell ref="D9:D10"/>
    <mergeCell ref="E9:E10"/>
    <mergeCell ref="B12:C12"/>
    <mergeCell ref="B13:B38"/>
    <mergeCell ref="E21:E22"/>
    <mergeCell ref="D23:D24"/>
    <mergeCell ref="E23:E24"/>
    <mergeCell ref="D25:D27"/>
    <mergeCell ref="D13:D15"/>
    <mergeCell ref="E13:E15"/>
    <mergeCell ref="E57:E58"/>
    <mergeCell ref="B41:C41"/>
    <mergeCell ref="D72:D88"/>
    <mergeCell ref="E72:E88"/>
    <mergeCell ref="D89:D96"/>
    <mergeCell ref="E89:E96"/>
    <mergeCell ref="D97:D105"/>
    <mergeCell ref="E97:E105"/>
    <mergeCell ref="D59:D60"/>
    <mergeCell ref="E59:E60"/>
    <mergeCell ref="B62:C64"/>
    <mergeCell ref="D62:D64"/>
    <mergeCell ref="E62:E64"/>
    <mergeCell ref="B65:B105"/>
    <mergeCell ref="C65:C71"/>
    <mergeCell ref="D65:D71"/>
    <mergeCell ref="B53:B61"/>
    <mergeCell ref="C53:C60"/>
    <mergeCell ref="C89:C96"/>
    <mergeCell ref="C97:C105"/>
    <mergeCell ref="E65:E71"/>
    <mergeCell ref="B151:C151"/>
    <mergeCell ref="F108:F109"/>
    <mergeCell ref="A110:A148"/>
    <mergeCell ref="B110:B116"/>
    <mergeCell ref="C111:C112"/>
    <mergeCell ref="D111:D112"/>
    <mergeCell ref="E111:E112"/>
    <mergeCell ref="D128:D132"/>
    <mergeCell ref="E128:E132"/>
    <mergeCell ref="C133:C138"/>
    <mergeCell ref="D133:D134"/>
    <mergeCell ref="D114:D115"/>
    <mergeCell ref="E114:E115"/>
    <mergeCell ref="C117:C123"/>
    <mergeCell ref="D119:D123"/>
    <mergeCell ref="E119:E123"/>
    <mergeCell ref="C139:C141"/>
    <mergeCell ref="D140:D141"/>
    <mergeCell ref="E140:E141"/>
    <mergeCell ref="B143:C148"/>
    <mergeCell ref="D143:D148"/>
    <mergeCell ref="E143:E148"/>
    <mergeCell ref="B117:B142"/>
    <mergeCell ref="C124:C132"/>
    <mergeCell ref="D125:D127"/>
    <mergeCell ref="E125:E127"/>
    <mergeCell ref="C72:C88"/>
    <mergeCell ref="A108:A109"/>
    <mergeCell ref="B108:C108"/>
    <mergeCell ref="D108:D109"/>
    <mergeCell ref="E108:E109"/>
    <mergeCell ref="E133:E134"/>
    <mergeCell ref="D136:D138"/>
    <mergeCell ref="E136:E138"/>
    <mergeCell ref="C114:C115"/>
    <mergeCell ref="A152:A162"/>
    <mergeCell ref="B152:C162"/>
    <mergeCell ref="E184:E187"/>
    <mergeCell ref="D188:D191"/>
    <mergeCell ref="E188:E191"/>
    <mergeCell ref="C192:C201"/>
    <mergeCell ref="D192:D198"/>
    <mergeCell ref="E192:E198"/>
    <mergeCell ref="D199:D201"/>
    <mergeCell ref="E199:E201"/>
    <mergeCell ref="E166:E167"/>
    <mergeCell ref="A166:A167"/>
    <mergeCell ref="B166:C166"/>
    <mergeCell ref="D166:D167"/>
    <mergeCell ref="C202:C206"/>
    <mergeCell ref="D203:D204"/>
    <mergeCell ref="E203:E204"/>
    <mergeCell ref="D205:D206"/>
    <mergeCell ref="E205:E206"/>
    <mergeCell ref="B168:B206"/>
    <mergeCell ref="A168:A206"/>
    <mergeCell ref="F166:F167"/>
    <mergeCell ref="C168:C183"/>
    <mergeCell ref="D168:D177"/>
    <mergeCell ref="E168:E177"/>
    <mergeCell ref="D178:D183"/>
    <mergeCell ref="E178:E183"/>
    <mergeCell ref="C184:C191"/>
    <mergeCell ref="D184:D187"/>
  </mergeCells>
  <phoneticPr fontId="5"/>
  <printOptions horizontalCentered="1"/>
  <pageMargins left="0.70866141732283472" right="0.70866141732283472" top="0.74803149606299213" bottom="0.74803149606299213" header="0.31496062992125984" footer="0.31496062992125984"/>
  <pageSetup paperSize="9" scale="43" fitToWidth="0" fitToHeight="0" orientation="landscape" r:id="rId1"/>
  <rowBreaks count="3" manualBreakCount="3">
    <brk id="49" max="5" man="1"/>
    <brk id="106" max="5" man="1"/>
    <brk id="149"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8CC6F-575A-4940-B942-C1B4CF9F1C53}">
  <sheetPr codeName="Sheet31">
    <tabColor rgb="FF92D050"/>
  </sheetPr>
  <dimension ref="A1:GH76"/>
  <sheetViews>
    <sheetView showGridLines="0" view="pageBreakPreview" zoomScale="80" zoomScaleNormal="70" zoomScaleSheetLayoutView="80" workbookViewId="0">
      <pane xSplit="6" ySplit="7" topLeftCell="BV8" activePane="bottomRight" state="frozen"/>
      <selection pane="topRight" activeCell="G1" sqref="G1"/>
      <selection pane="bottomLeft" activeCell="A8" sqref="A8"/>
      <selection pane="bottomRight" activeCell="CH8" sqref="CH8"/>
    </sheetView>
  </sheetViews>
  <sheetFormatPr defaultColWidth="9" defaultRowHeight="12"/>
  <cols>
    <col min="1" max="2" width="6.875" style="377" customWidth="1"/>
    <col min="3" max="3" width="7" style="377" customWidth="1"/>
    <col min="4" max="4" width="9.625" style="377" customWidth="1"/>
    <col min="5" max="5" width="7.5" style="378" customWidth="1"/>
    <col min="6" max="6" width="19.125" style="377" customWidth="1"/>
    <col min="7" max="9" width="4" style="377" customWidth="1"/>
    <col min="10" max="27" width="4" style="378" customWidth="1"/>
    <col min="28" max="28" width="8.375" style="378" customWidth="1"/>
    <col min="29" max="33" width="8.375" style="377" customWidth="1"/>
    <col min="34" max="39" width="8.125" style="377" customWidth="1"/>
    <col min="40" max="47" width="6.125" style="377" customWidth="1"/>
    <col min="48" max="52" width="9.625" style="378" customWidth="1"/>
    <col min="53" max="56" width="9.625" style="377" customWidth="1"/>
    <col min="57" max="57" width="9.625" style="378" customWidth="1"/>
    <col min="58" max="62" width="9.625" style="377" customWidth="1"/>
    <col min="63" max="63" width="4" style="377" customWidth="1"/>
    <col min="64" max="77" width="4" style="378" customWidth="1"/>
    <col min="78" max="82" width="4" style="377" customWidth="1"/>
    <col min="83" max="99" width="10.625" style="377" customWidth="1"/>
    <col min="100" max="100" width="4" style="377" customWidth="1"/>
    <col min="101" max="101" width="8.125" style="377" customWidth="1"/>
    <col min="102" max="102" width="4.125" style="377" customWidth="1"/>
    <col min="103" max="103" width="4" style="377" customWidth="1"/>
    <col min="104" max="104" width="4.125" style="377" customWidth="1"/>
    <col min="105" max="105" width="4" style="377" customWidth="1"/>
    <col min="106" max="106" width="4.125" style="377" customWidth="1"/>
    <col min="107" max="107" width="4" style="377" customWidth="1"/>
    <col min="108" max="108" width="4.125" style="377" customWidth="1"/>
    <col min="109" max="109" width="4" style="377" customWidth="1"/>
    <col min="110" max="110" width="4.125" style="377" customWidth="1"/>
    <col min="111" max="111" width="4" style="377" customWidth="1"/>
    <col min="112" max="112" width="4.125" style="377" customWidth="1"/>
    <col min="113" max="116" width="4" style="377" customWidth="1"/>
    <col min="117" max="135" width="4" style="378" customWidth="1"/>
    <col min="136" max="144" width="4" style="377" customWidth="1"/>
    <col min="145" max="150" width="8.125" style="377" customWidth="1"/>
    <col min="151" max="152" width="4" style="377" customWidth="1"/>
    <col min="153" max="160" width="5" style="377" customWidth="1"/>
    <col min="161" max="167" width="4" style="377" customWidth="1"/>
    <col min="168" max="168" width="5" style="377" customWidth="1"/>
    <col min="169" max="172" width="8.125" style="377" customWidth="1"/>
    <col min="173" max="173" width="5" style="377" customWidth="1"/>
    <col min="174" max="177" width="8.125" style="377" customWidth="1"/>
    <col min="178" max="178" width="4.875" style="377" customWidth="1"/>
    <col min="179" max="180" width="8.125" style="377" customWidth="1"/>
    <col min="181" max="181" width="5" style="377" customWidth="1"/>
    <col min="182" max="187" width="8.25" style="377" customWidth="1"/>
    <col min="188" max="189" width="5" style="377" customWidth="1"/>
    <col min="190" max="16384" width="9" style="377"/>
  </cols>
  <sheetData>
    <row r="1" spans="1:190">
      <c r="D1" s="417" t="s">
        <v>1166</v>
      </c>
      <c r="E1" s="417"/>
      <c r="CE1" s="418"/>
      <c r="CF1" s="418"/>
      <c r="CG1" s="418"/>
      <c r="CM1" s="418"/>
      <c r="CP1" s="418"/>
      <c r="DI1" s="418"/>
      <c r="DJ1" s="418"/>
      <c r="DK1" s="418"/>
    </row>
    <row r="2" spans="1:190" ht="21" customHeight="1">
      <c r="D2" s="417" t="s">
        <v>1165</v>
      </c>
      <c r="E2" s="417"/>
    </row>
    <row r="3" spans="1:190" ht="21" customHeight="1">
      <c r="D3" s="417" t="s">
        <v>6929</v>
      </c>
      <c r="E3" s="417"/>
      <c r="FE3" s="416"/>
    </row>
    <row r="4" spans="1:190" s="415" customFormat="1" ht="20.25" customHeight="1">
      <c r="D4" s="2757" t="s">
        <v>515</v>
      </c>
      <c r="E4" s="2757" t="s">
        <v>513</v>
      </c>
      <c r="F4" s="2757" t="s">
        <v>511</v>
      </c>
      <c r="G4" s="2748" t="s">
        <v>1164</v>
      </c>
      <c r="H4" s="2749"/>
      <c r="I4" s="2750"/>
      <c r="J4" s="2756" t="s">
        <v>1163</v>
      </c>
      <c r="K4" s="2756"/>
      <c r="L4" s="2756"/>
      <c r="M4" s="2756"/>
      <c r="N4" s="2756"/>
      <c r="O4" s="2756" t="s">
        <v>1162</v>
      </c>
      <c r="P4" s="2756"/>
      <c r="Q4" s="2756"/>
      <c r="R4" s="2756"/>
      <c r="S4" s="2756"/>
      <c r="T4" s="2756"/>
      <c r="U4" s="2756"/>
      <c r="V4" s="2756"/>
      <c r="W4" s="2756"/>
      <c r="X4" s="2756"/>
      <c r="Y4" s="2748" t="s">
        <v>4655</v>
      </c>
      <c r="Z4" s="2749"/>
      <c r="AA4" s="2750"/>
      <c r="AB4" s="2756" t="s">
        <v>1161</v>
      </c>
      <c r="AC4" s="2756"/>
      <c r="AD4" s="2756"/>
      <c r="AE4" s="2756"/>
      <c r="AF4" s="2756"/>
      <c r="AG4" s="2756"/>
      <c r="AH4" s="2756" t="s">
        <v>1160</v>
      </c>
      <c r="AI4" s="2756"/>
      <c r="AJ4" s="2756"/>
      <c r="AK4" s="2756"/>
      <c r="AL4" s="2762"/>
      <c r="AM4" s="2762"/>
      <c r="AN4" s="2758" t="s">
        <v>1159</v>
      </c>
      <c r="AO4" s="2758"/>
      <c r="AP4" s="2758"/>
      <c r="AQ4" s="2758"/>
      <c r="AR4" s="2758" t="s">
        <v>1158</v>
      </c>
      <c r="AS4" s="2758"/>
      <c r="AT4" s="2758"/>
      <c r="AU4" s="2758"/>
      <c r="AV4" s="2759" t="s">
        <v>1157</v>
      </c>
      <c r="AW4" s="2760"/>
      <c r="AX4" s="2760"/>
      <c r="AY4" s="2760"/>
      <c r="AZ4" s="2760"/>
      <c r="BA4" s="2760"/>
      <c r="BB4" s="2760"/>
      <c r="BC4" s="2760"/>
      <c r="BD4" s="2760"/>
      <c r="BE4" s="2760"/>
      <c r="BF4" s="2760"/>
      <c r="BG4" s="2760"/>
      <c r="BH4" s="2760"/>
      <c r="BI4" s="2760"/>
      <c r="BJ4" s="2761"/>
      <c r="BK4" s="2757" t="s">
        <v>1156</v>
      </c>
      <c r="BL4" s="2756" t="s">
        <v>81</v>
      </c>
      <c r="BM4" s="2756"/>
      <c r="BN4" s="2756"/>
      <c r="BO4" s="2756"/>
      <c r="BP4" s="2756" t="s">
        <v>1155</v>
      </c>
      <c r="BQ4" s="2756"/>
      <c r="BR4" s="2756"/>
      <c r="BS4" s="2756"/>
      <c r="BT4" s="2756"/>
      <c r="BU4" s="2756"/>
      <c r="BV4" s="2756"/>
      <c r="BW4" s="2756"/>
      <c r="BX4" s="2738" t="s">
        <v>1154</v>
      </c>
      <c r="BY4" s="2758" t="s">
        <v>1153</v>
      </c>
      <c r="BZ4" s="2758"/>
      <c r="CA4" s="2758"/>
      <c r="CB4" s="2758"/>
      <c r="CC4" s="2758"/>
      <c r="CD4" s="2758"/>
      <c r="CE4" s="2756" t="s">
        <v>1152</v>
      </c>
      <c r="CF4" s="2756"/>
      <c r="CG4" s="2756"/>
      <c r="CH4" s="2756"/>
      <c r="CI4" s="2756"/>
      <c r="CJ4" s="2756"/>
      <c r="CK4" s="2756"/>
      <c r="CL4" s="2756" t="s">
        <v>1151</v>
      </c>
      <c r="CM4" s="2756"/>
      <c r="CN4" s="2756"/>
      <c r="CO4" s="2756"/>
      <c r="CP4" s="2756"/>
      <c r="CQ4" s="2756"/>
      <c r="CR4" s="2756"/>
      <c r="CS4" s="2756"/>
      <c r="CT4" s="2756"/>
      <c r="CU4" s="2762"/>
      <c r="CV4" s="2763" t="s">
        <v>95</v>
      </c>
      <c r="CW4" s="2754"/>
      <c r="CX4" s="2754"/>
      <c r="CY4" s="2754"/>
      <c r="CZ4" s="2754"/>
      <c r="DA4" s="2754"/>
      <c r="DB4" s="2754"/>
      <c r="DC4" s="2754"/>
      <c r="DD4" s="2754"/>
      <c r="DE4" s="2754"/>
      <c r="DF4" s="2754"/>
      <c r="DG4" s="2754"/>
      <c r="DH4" s="2754"/>
      <c r="DI4" s="2754"/>
      <c r="DJ4" s="2754"/>
      <c r="DK4" s="2754"/>
      <c r="DL4" s="2754"/>
      <c r="DM4" s="2754"/>
      <c r="DN4" s="2754"/>
      <c r="DO4" s="2755"/>
      <c r="DP4" s="2781" t="s">
        <v>25</v>
      </c>
      <c r="DQ4" s="2782"/>
      <c r="DR4" s="2782"/>
      <c r="DS4" s="2782"/>
      <c r="DT4" s="2782"/>
      <c r="DU4" s="2782"/>
      <c r="DV4" s="2782"/>
      <c r="DW4" s="2782"/>
      <c r="DX4" s="2782"/>
      <c r="DY4" s="2782"/>
      <c r="DZ4" s="2782"/>
      <c r="EA4" s="2782"/>
      <c r="EB4" s="2782"/>
      <c r="EC4" s="2782"/>
      <c r="ED4" s="2782"/>
      <c r="EE4" s="2782"/>
      <c r="EF4" s="2782"/>
      <c r="EG4" s="2782"/>
      <c r="EH4" s="2782"/>
      <c r="EI4" s="2782"/>
      <c r="EJ4" s="2782"/>
      <c r="EK4" s="2782"/>
      <c r="EL4" s="2782"/>
      <c r="EM4" s="2782"/>
      <c r="EN4" s="2782"/>
      <c r="EO4" s="2782"/>
      <c r="EP4" s="2782"/>
      <c r="EQ4" s="2782"/>
      <c r="ER4" s="2782"/>
      <c r="ES4" s="2782"/>
      <c r="ET4" s="2782"/>
      <c r="EU4" s="2782"/>
      <c r="EV4" s="2783"/>
      <c r="EW4" s="2771" t="s">
        <v>1145</v>
      </c>
      <c r="EX4" s="2771"/>
      <c r="EY4" s="2771"/>
      <c r="EZ4" s="2771"/>
      <c r="FA4" s="2771"/>
      <c r="FB4" s="2771"/>
      <c r="FC4" s="2771"/>
      <c r="FD4" s="2771"/>
      <c r="FE4" s="2738" t="s">
        <v>1150</v>
      </c>
      <c r="FF4" s="2775" t="s">
        <v>4731</v>
      </c>
      <c r="FG4" s="2772" t="s">
        <v>4910</v>
      </c>
      <c r="FH4" s="2772"/>
      <c r="FI4" s="2772"/>
      <c r="FJ4" s="2772"/>
      <c r="FK4" s="2772"/>
      <c r="FL4" s="2771"/>
      <c r="FM4" s="2771"/>
      <c r="FN4" s="2771"/>
      <c r="FO4" s="2771"/>
      <c r="FP4" s="2771"/>
      <c r="FQ4" s="2771"/>
      <c r="FR4" s="2771"/>
      <c r="FS4" s="2771"/>
      <c r="FT4" s="2771"/>
      <c r="FU4" s="2771"/>
      <c r="FV4" s="2771"/>
      <c r="FW4" s="2771"/>
      <c r="FX4" s="2771"/>
      <c r="FY4" s="2771"/>
      <c r="FZ4" s="2771"/>
      <c r="GA4" s="2771"/>
      <c r="GB4" s="2771"/>
      <c r="GC4" s="2771"/>
      <c r="GD4" s="2771"/>
      <c r="GE4" s="2771"/>
      <c r="GF4" s="2771"/>
      <c r="GG4" s="2771"/>
    </row>
    <row r="5" spans="1:190" s="414" customFormat="1" ht="29.25" customHeight="1">
      <c r="D5" s="2757"/>
      <c r="E5" s="2757"/>
      <c r="F5" s="2757"/>
      <c r="G5" s="2751"/>
      <c r="H5" s="2752"/>
      <c r="I5" s="2780"/>
      <c r="J5" s="2757" t="s">
        <v>190</v>
      </c>
      <c r="K5" s="2756" t="s">
        <v>1149</v>
      </c>
      <c r="L5" s="2756"/>
      <c r="M5" s="2756"/>
      <c r="N5" s="2762"/>
      <c r="O5" s="2757" t="s">
        <v>190</v>
      </c>
      <c r="P5" s="2763" t="s">
        <v>1149</v>
      </c>
      <c r="Q5" s="2754"/>
      <c r="R5" s="2754"/>
      <c r="S5" s="2754"/>
      <c r="T5" s="2754"/>
      <c r="U5" s="2754"/>
      <c r="V5" s="2754"/>
      <c r="W5" s="2754"/>
      <c r="X5" s="2750"/>
      <c r="Y5" s="2751"/>
      <c r="Z5" s="2752"/>
      <c r="AA5" s="2753"/>
      <c r="AB5" s="2758" t="s">
        <v>95</v>
      </c>
      <c r="AC5" s="2758"/>
      <c r="AD5" s="2758" t="s">
        <v>1148</v>
      </c>
      <c r="AE5" s="2758"/>
      <c r="AF5" s="2758" t="s">
        <v>97</v>
      </c>
      <c r="AG5" s="2758"/>
      <c r="AH5" s="771"/>
      <c r="AI5" s="772"/>
      <c r="AJ5" s="772"/>
      <c r="AK5" s="773"/>
      <c r="AL5" s="774"/>
      <c r="AM5" s="775"/>
      <c r="AN5" s="2758"/>
      <c r="AO5" s="2758"/>
      <c r="AP5" s="2758"/>
      <c r="AQ5" s="2758"/>
      <c r="AR5" s="2758"/>
      <c r="AS5" s="2758"/>
      <c r="AT5" s="2758"/>
      <c r="AU5" s="2758"/>
      <c r="AV5" s="2756" t="s">
        <v>95</v>
      </c>
      <c r="AW5" s="2756"/>
      <c r="AX5" s="2756"/>
      <c r="AY5" s="2762"/>
      <c r="AZ5" s="2762"/>
      <c r="BA5" s="2763" t="s">
        <v>1147</v>
      </c>
      <c r="BB5" s="2754"/>
      <c r="BC5" s="2754"/>
      <c r="BD5" s="2749"/>
      <c r="BE5" s="2750"/>
      <c r="BF5" s="2759" t="s">
        <v>1145</v>
      </c>
      <c r="BG5" s="2760"/>
      <c r="BH5" s="2760"/>
      <c r="BI5" s="2764"/>
      <c r="BJ5" s="2765"/>
      <c r="BK5" s="2757"/>
      <c r="BL5" s="2756"/>
      <c r="BM5" s="2756"/>
      <c r="BN5" s="2756"/>
      <c r="BO5" s="2756"/>
      <c r="BP5" s="2756"/>
      <c r="BQ5" s="2756"/>
      <c r="BR5" s="2756"/>
      <c r="BS5" s="2756"/>
      <c r="BT5" s="2756"/>
      <c r="BU5" s="2756"/>
      <c r="BV5" s="2756"/>
      <c r="BW5" s="2756"/>
      <c r="BX5" s="2740"/>
      <c r="BY5" s="2758"/>
      <c r="BZ5" s="2758"/>
      <c r="CA5" s="2758"/>
      <c r="CB5" s="2758"/>
      <c r="CC5" s="2758"/>
      <c r="CD5" s="2758"/>
      <c r="CE5" s="2756"/>
      <c r="CF5" s="2756"/>
      <c r="CG5" s="2756"/>
      <c r="CH5" s="2756"/>
      <c r="CI5" s="2756"/>
      <c r="CJ5" s="2756"/>
      <c r="CK5" s="2762"/>
      <c r="CL5" s="2756" t="s">
        <v>1146</v>
      </c>
      <c r="CM5" s="2756"/>
      <c r="CN5" s="2756"/>
      <c r="CO5" s="2756" t="s">
        <v>1145</v>
      </c>
      <c r="CP5" s="2756"/>
      <c r="CQ5" s="2756"/>
      <c r="CR5" s="2738" t="s">
        <v>844</v>
      </c>
      <c r="CS5" s="2738" t="s">
        <v>1144</v>
      </c>
      <c r="CT5" s="2738" t="s">
        <v>1143</v>
      </c>
      <c r="CU5" s="2740" t="s">
        <v>70</v>
      </c>
      <c r="CV5" s="2763" t="s">
        <v>284</v>
      </c>
      <c r="CW5" s="2754"/>
      <c r="CX5" s="2754"/>
      <c r="CY5" s="2755"/>
      <c r="CZ5" s="2763" t="s">
        <v>43</v>
      </c>
      <c r="DA5" s="2754"/>
      <c r="DB5" s="2755"/>
      <c r="DC5" s="2763" t="s">
        <v>44</v>
      </c>
      <c r="DD5" s="2754"/>
      <c r="DE5" s="2755"/>
      <c r="DF5" s="2763" t="s">
        <v>45</v>
      </c>
      <c r="DG5" s="2754"/>
      <c r="DH5" s="2755"/>
      <c r="DI5" s="2759" t="s">
        <v>1142</v>
      </c>
      <c r="DJ5" s="2760"/>
      <c r="DK5" s="2760"/>
      <c r="DL5" s="2760"/>
      <c r="DM5" s="2760"/>
      <c r="DN5" s="2760"/>
      <c r="DO5" s="2761"/>
      <c r="DP5" s="2763" t="s">
        <v>148</v>
      </c>
      <c r="DQ5" s="2754"/>
      <c r="DR5" s="2754"/>
      <c r="DS5" s="2755"/>
      <c r="DT5" s="2758" t="s">
        <v>161</v>
      </c>
      <c r="DU5" s="2758"/>
      <c r="DV5" s="2758"/>
      <c r="DW5" s="2758"/>
      <c r="DX5" s="2758"/>
      <c r="DY5" s="2758"/>
      <c r="DZ5" s="2758"/>
      <c r="EA5" s="2758"/>
      <c r="EB5" s="2758"/>
      <c r="EC5" s="2758"/>
      <c r="ED5" s="2758"/>
      <c r="EE5" s="2758"/>
      <c r="EF5" s="2759" t="s">
        <v>905</v>
      </c>
      <c r="EG5" s="2760"/>
      <c r="EH5" s="2760"/>
      <c r="EI5" s="2760"/>
      <c r="EJ5" s="2760"/>
      <c r="EK5" s="2760"/>
      <c r="EL5" s="2760"/>
      <c r="EM5" s="2760"/>
      <c r="EN5" s="2760"/>
      <c r="EO5" s="2760"/>
      <c r="EP5" s="2760"/>
      <c r="EQ5" s="2760"/>
      <c r="ER5" s="2760"/>
      <c r="ES5" s="2760"/>
      <c r="ET5" s="2760"/>
      <c r="EU5" s="2760"/>
      <c r="EV5" s="2761"/>
      <c r="EW5" s="2763" t="s">
        <v>43</v>
      </c>
      <c r="EX5" s="2754"/>
      <c r="EY5" s="2754"/>
      <c r="EZ5" s="2755"/>
      <c r="FA5" s="2763" t="s">
        <v>44</v>
      </c>
      <c r="FB5" s="2754"/>
      <c r="FC5" s="2763" t="s">
        <v>45</v>
      </c>
      <c r="FD5" s="2755"/>
      <c r="FE5" s="2740"/>
      <c r="FF5" s="2776"/>
      <c r="FG5" s="2773" t="s">
        <v>4911</v>
      </c>
      <c r="FH5" s="2773" t="s">
        <v>4912</v>
      </c>
      <c r="FI5" s="2773" t="s">
        <v>4913</v>
      </c>
      <c r="FJ5" s="2773" t="s">
        <v>4914</v>
      </c>
      <c r="FK5" s="2773" t="s">
        <v>4915</v>
      </c>
      <c r="FL5" s="2784" t="s">
        <v>1141</v>
      </c>
      <c r="FM5" s="2755" t="s">
        <v>60</v>
      </c>
      <c r="FN5" s="2756"/>
      <c r="FO5" s="2756"/>
      <c r="FP5" s="2756"/>
      <c r="FQ5" s="2784" t="s">
        <v>4978</v>
      </c>
      <c r="FR5" s="2755" t="s">
        <v>60</v>
      </c>
      <c r="FS5" s="2756"/>
      <c r="FT5" s="2756"/>
      <c r="FU5" s="2756"/>
      <c r="FV5" s="2769" t="s">
        <v>890</v>
      </c>
      <c r="FW5" s="776" t="s">
        <v>1140</v>
      </c>
      <c r="FX5" s="866"/>
      <c r="FY5" s="2766" t="s">
        <v>4732</v>
      </c>
      <c r="FZ5" s="2755" t="s">
        <v>4733</v>
      </c>
      <c r="GA5" s="2756"/>
      <c r="GB5" s="2756"/>
      <c r="GC5" s="2756"/>
      <c r="GD5" s="2756"/>
      <c r="GE5" s="2756"/>
      <c r="GF5" s="2768" t="s">
        <v>4737</v>
      </c>
      <c r="GG5" s="2768" t="s">
        <v>4979</v>
      </c>
    </row>
    <row r="6" spans="1:190" s="414" customFormat="1" ht="29.25" customHeight="1">
      <c r="C6" s="492"/>
      <c r="D6" s="2757"/>
      <c r="E6" s="2757"/>
      <c r="F6" s="2757"/>
      <c r="G6" s="2745" t="s">
        <v>941</v>
      </c>
      <c r="H6" s="2745" t="s">
        <v>940</v>
      </c>
      <c r="I6" s="2745" t="s">
        <v>4916</v>
      </c>
      <c r="J6" s="2757"/>
      <c r="K6" s="2745" t="s">
        <v>1137</v>
      </c>
      <c r="L6" s="2745" t="s">
        <v>1136</v>
      </c>
      <c r="M6" s="2745" t="s">
        <v>1135</v>
      </c>
      <c r="N6" s="2743" t="s">
        <v>1126</v>
      </c>
      <c r="O6" s="2757"/>
      <c r="P6" s="2745" t="s">
        <v>1134</v>
      </c>
      <c r="Q6" s="2745" t="s">
        <v>1133</v>
      </c>
      <c r="R6" s="2745" t="s">
        <v>1132</v>
      </c>
      <c r="S6" s="2745" t="s">
        <v>1131</v>
      </c>
      <c r="T6" s="2745" t="s">
        <v>1130</v>
      </c>
      <c r="U6" s="2745" t="s">
        <v>1129</v>
      </c>
      <c r="V6" s="2745" t="s">
        <v>1128</v>
      </c>
      <c r="W6" s="2738" t="s">
        <v>1127</v>
      </c>
      <c r="X6" s="2743" t="s">
        <v>1126</v>
      </c>
      <c r="Y6" s="2738" t="s">
        <v>189</v>
      </c>
      <c r="Z6" s="2738" t="s">
        <v>193</v>
      </c>
      <c r="AA6" s="2740" t="s">
        <v>70</v>
      </c>
      <c r="AB6" s="2738" t="s">
        <v>20</v>
      </c>
      <c r="AC6" s="2745" t="s">
        <v>21</v>
      </c>
      <c r="AD6" s="2738" t="s">
        <v>20</v>
      </c>
      <c r="AE6" s="2738" t="s">
        <v>21</v>
      </c>
      <c r="AF6" s="2738" t="s">
        <v>20</v>
      </c>
      <c r="AG6" s="2738" t="s">
        <v>21</v>
      </c>
      <c r="AH6" s="2738" t="s">
        <v>1076</v>
      </c>
      <c r="AI6" s="2738" t="s">
        <v>1079</v>
      </c>
      <c r="AJ6" s="2738" t="s">
        <v>1078</v>
      </c>
      <c r="AK6" s="2740" t="s">
        <v>1077</v>
      </c>
      <c r="AL6" s="777"/>
      <c r="AM6" s="778"/>
      <c r="AN6" s="2746" t="s">
        <v>1122</v>
      </c>
      <c r="AO6" s="779"/>
      <c r="AP6" s="2738" t="s">
        <v>1121</v>
      </c>
      <c r="AQ6" s="2738" t="s">
        <v>1120</v>
      </c>
      <c r="AR6" s="2746" t="s">
        <v>1122</v>
      </c>
      <c r="AS6" s="780"/>
      <c r="AT6" s="2738" t="s">
        <v>1121</v>
      </c>
      <c r="AU6" s="2738" t="s">
        <v>1120</v>
      </c>
      <c r="AV6" s="2738" t="s">
        <v>1119</v>
      </c>
      <c r="AW6" s="2738" t="s">
        <v>1118</v>
      </c>
      <c r="AX6" s="2738" t="s">
        <v>1117</v>
      </c>
      <c r="AY6" s="2747" t="s">
        <v>1116</v>
      </c>
      <c r="AZ6" s="781"/>
      <c r="BA6" s="2738" t="s">
        <v>1119</v>
      </c>
      <c r="BB6" s="2738" t="s">
        <v>1118</v>
      </c>
      <c r="BC6" s="2738" t="s">
        <v>1117</v>
      </c>
      <c r="BD6" s="2747" t="s">
        <v>1116</v>
      </c>
      <c r="BE6" s="781"/>
      <c r="BF6" s="2738" t="s">
        <v>1119</v>
      </c>
      <c r="BG6" s="2738" t="s">
        <v>1118</v>
      </c>
      <c r="BH6" s="2738" t="s">
        <v>1117</v>
      </c>
      <c r="BI6" s="2747" t="s">
        <v>1116</v>
      </c>
      <c r="BJ6" s="781"/>
      <c r="BK6" s="2757"/>
      <c r="BL6" s="2738" t="s">
        <v>82</v>
      </c>
      <c r="BM6" s="2738" t="s">
        <v>83</v>
      </c>
      <c r="BN6" s="2738" t="s">
        <v>84</v>
      </c>
      <c r="BO6" s="2738" t="s">
        <v>85</v>
      </c>
      <c r="BP6" s="2738" t="s">
        <v>1114</v>
      </c>
      <c r="BQ6" s="2738" t="s">
        <v>87</v>
      </c>
      <c r="BR6" s="2738" t="s">
        <v>88</v>
      </c>
      <c r="BS6" s="2738" t="s">
        <v>89</v>
      </c>
      <c r="BT6" s="2738" t="s">
        <v>90</v>
      </c>
      <c r="BU6" s="2738" t="s">
        <v>91</v>
      </c>
      <c r="BV6" s="2738" t="s">
        <v>92</v>
      </c>
      <c r="BW6" s="2738" t="s">
        <v>93</v>
      </c>
      <c r="BX6" s="2740"/>
      <c r="BY6" s="2741" t="s">
        <v>1113</v>
      </c>
      <c r="BZ6" s="2741" t="s">
        <v>1112</v>
      </c>
      <c r="CA6" s="2741" t="s">
        <v>1111</v>
      </c>
      <c r="CB6" s="2741" t="s">
        <v>1110</v>
      </c>
      <c r="CC6" s="2741" t="s">
        <v>1109</v>
      </c>
      <c r="CD6" s="2741" t="s">
        <v>778</v>
      </c>
      <c r="CE6" s="2738" t="s">
        <v>1108</v>
      </c>
      <c r="CF6" s="2738" t="s">
        <v>1107</v>
      </c>
      <c r="CG6" s="2738" t="s">
        <v>1106</v>
      </c>
      <c r="CH6" s="2738" t="s">
        <v>1105</v>
      </c>
      <c r="CI6" s="2738" t="s">
        <v>1104</v>
      </c>
      <c r="CJ6" s="2738" t="s">
        <v>851</v>
      </c>
      <c r="CK6" s="2740" t="s">
        <v>70</v>
      </c>
      <c r="CL6" s="2738" t="s">
        <v>953</v>
      </c>
      <c r="CM6" s="2738" t="s">
        <v>847</v>
      </c>
      <c r="CN6" s="2738" t="s">
        <v>778</v>
      </c>
      <c r="CO6" s="2738" t="s">
        <v>953</v>
      </c>
      <c r="CP6" s="2738" t="s">
        <v>847</v>
      </c>
      <c r="CQ6" s="2738" t="s">
        <v>778</v>
      </c>
      <c r="CR6" s="2740"/>
      <c r="CS6" s="2740"/>
      <c r="CT6" s="2740"/>
      <c r="CU6" s="2740"/>
      <c r="CV6" s="2738" t="s">
        <v>828</v>
      </c>
      <c r="CW6" s="2738" t="s">
        <v>1103</v>
      </c>
      <c r="CX6" s="2738" t="s">
        <v>1102</v>
      </c>
      <c r="CY6" s="2738" t="s">
        <v>1007</v>
      </c>
      <c r="CZ6" s="2738" t="s">
        <v>819</v>
      </c>
      <c r="DA6" s="2738" t="s">
        <v>816</v>
      </c>
      <c r="DB6" s="2738" t="s">
        <v>1101</v>
      </c>
      <c r="DC6" s="2738" t="s">
        <v>1100</v>
      </c>
      <c r="DD6" s="2738" t="s">
        <v>1099</v>
      </c>
      <c r="DE6" s="2738" t="s">
        <v>806</v>
      </c>
      <c r="DF6" s="2738" t="s">
        <v>804</v>
      </c>
      <c r="DG6" s="2738" t="s">
        <v>802</v>
      </c>
      <c r="DH6" s="2738" t="s">
        <v>1098</v>
      </c>
      <c r="DI6" s="2738" t="s">
        <v>1097</v>
      </c>
      <c r="DJ6" s="2738" t="s">
        <v>1096</v>
      </c>
      <c r="DK6" s="2738" t="s">
        <v>1095</v>
      </c>
      <c r="DL6" s="2738" t="s">
        <v>1094</v>
      </c>
      <c r="DM6" s="2738" t="s">
        <v>782</v>
      </c>
      <c r="DN6" s="2738" t="s">
        <v>1093</v>
      </c>
      <c r="DO6" s="2738" t="s">
        <v>778</v>
      </c>
      <c r="DP6" s="2738" t="s">
        <v>757</v>
      </c>
      <c r="DQ6" s="2738" t="s">
        <v>750</v>
      </c>
      <c r="DR6" s="2738" t="s">
        <v>1053</v>
      </c>
      <c r="DS6" s="2738" t="s">
        <v>725</v>
      </c>
      <c r="DT6" s="2741" t="s">
        <v>700</v>
      </c>
      <c r="DU6" s="2738" t="s">
        <v>698</v>
      </c>
      <c r="DV6" s="2738" t="s">
        <v>1092</v>
      </c>
      <c r="DW6" s="2738" t="s">
        <v>1091</v>
      </c>
      <c r="DX6" s="2738" t="s">
        <v>689</v>
      </c>
      <c r="DY6" s="2738" t="s">
        <v>685</v>
      </c>
      <c r="DZ6" s="2738" t="s">
        <v>678</v>
      </c>
      <c r="EA6" s="2738" t="s">
        <v>1090</v>
      </c>
      <c r="EB6" s="2738" t="s">
        <v>673</v>
      </c>
      <c r="EC6" s="2738" t="s">
        <v>667</v>
      </c>
      <c r="ED6" s="2738" t="s">
        <v>1089</v>
      </c>
      <c r="EE6" s="2738" t="s">
        <v>1088</v>
      </c>
      <c r="EF6" s="2738" t="s">
        <v>650</v>
      </c>
      <c r="EG6" s="2738" t="s">
        <v>1087</v>
      </c>
      <c r="EH6" s="2738" t="s">
        <v>646</v>
      </c>
      <c r="EI6" s="2738" t="s">
        <v>644</v>
      </c>
      <c r="EJ6" s="2738" t="s">
        <v>642</v>
      </c>
      <c r="EK6" s="2738" t="s">
        <v>393</v>
      </c>
      <c r="EL6" s="2738" t="s">
        <v>1086</v>
      </c>
      <c r="EM6" s="2738" t="s">
        <v>6851</v>
      </c>
      <c r="EN6" s="2746" t="s">
        <v>4659</v>
      </c>
      <c r="EO6" s="2754" t="s">
        <v>4925</v>
      </c>
      <c r="EP6" s="2754"/>
      <c r="EQ6" s="2754"/>
      <c r="ER6" s="2754"/>
      <c r="ES6" s="2754"/>
      <c r="ET6" s="2755"/>
      <c r="EU6" s="2738" t="s">
        <v>183</v>
      </c>
      <c r="EV6" s="2738" t="s">
        <v>4977</v>
      </c>
      <c r="EW6" s="2746" t="s">
        <v>1085</v>
      </c>
      <c r="EX6" s="782"/>
      <c r="EY6" s="2746" t="s">
        <v>1084</v>
      </c>
      <c r="EZ6" s="782"/>
      <c r="FA6" s="2738" t="s">
        <v>1083</v>
      </c>
      <c r="FB6" s="2738" t="s">
        <v>1082</v>
      </c>
      <c r="FC6" s="2738" t="s">
        <v>1081</v>
      </c>
      <c r="FD6" s="2777" t="s">
        <v>1080</v>
      </c>
      <c r="FE6" s="2740"/>
      <c r="FF6" s="2776"/>
      <c r="FG6" s="2773"/>
      <c r="FH6" s="2773"/>
      <c r="FI6" s="2773"/>
      <c r="FJ6" s="2773"/>
      <c r="FK6" s="2773"/>
      <c r="FL6" s="2757"/>
      <c r="FM6" s="783"/>
      <c r="FN6" s="783"/>
      <c r="FO6" s="783"/>
      <c r="FP6" s="783"/>
      <c r="FQ6" s="2757"/>
      <c r="FR6" s="783"/>
      <c r="FS6" s="783"/>
      <c r="FT6" s="783"/>
      <c r="FU6" s="783"/>
      <c r="FV6" s="2770"/>
      <c r="FW6" s="784"/>
      <c r="FX6" s="867" t="s">
        <v>1139</v>
      </c>
      <c r="FY6" s="2767"/>
      <c r="FZ6" s="2757" t="s">
        <v>4727</v>
      </c>
      <c r="GA6" s="2757" t="s">
        <v>4728</v>
      </c>
      <c r="GB6" s="2757" t="s">
        <v>4729</v>
      </c>
      <c r="GC6" s="2757" t="s">
        <v>4730</v>
      </c>
      <c r="GD6" s="2757" t="s">
        <v>4734</v>
      </c>
      <c r="GE6" s="2757"/>
      <c r="GF6" s="2767"/>
      <c r="GG6" s="2767"/>
      <c r="GH6" s="479"/>
    </row>
    <row r="7" spans="1:190" s="412" customFormat="1" ht="189.75" customHeight="1">
      <c r="A7" s="413" t="s">
        <v>449</v>
      </c>
      <c r="B7" s="413" t="s">
        <v>4999</v>
      </c>
      <c r="C7" s="412" t="s">
        <v>1138</v>
      </c>
      <c r="D7" s="2738"/>
      <c r="E7" s="2738"/>
      <c r="F7" s="2738"/>
      <c r="G7" s="2744"/>
      <c r="H7" s="2744"/>
      <c r="I7" s="2744"/>
      <c r="J7" s="2738"/>
      <c r="K7" s="2744"/>
      <c r="L7" s="2744"/>
      <c r="M7" s="2744"/>
      <c r="N7" s="2744"/>
      <c r="O7" s="2738"/>
      <c r="P7" s="2744"/>
      <c r="Q7" s="2744"/>
      <c r="R7" s="2744"/>
      <c r="S7" s="2744"/>
      <c r="T7" s="2744"/>
      <c r="U7" s="2744"/>
      <c r="V7" s="2744"/>
      <c r="W7" s="2744"/>
      <c r="X7" s="2744"/>
      <c r="Y7" s="2739"/>
      <c r="Z7" s="2739"/>
      <c r="AA7" s="2739"/>
      <c r="AB7" s="2739"/>
      <c r="AC7" s="2744"/>
      <c r="AD7" s="2739"/>
      <c r="AE7" s="2739"/>
      <c r="AF7" s="2739"/>
      <c r="AG7" s="2739"/>
      <c r="AH7" s="2739"/>
      <c r="AI7" s="2739"/>
      <c r="AJ7" s="2739"/>
      <c r="AK7" s="2739"/>
      <c r="AL7" s="785" t="s">
        <v>4980</v>
      </c>
      <c r="AM7" s="785" t="s">
        <v>1123</v>
      </c>
      <c r="AN7" s="2739"/>
      <c r="AO7" s="786" t="s">
        <v>4940</v>
      </c>
      <c r="AP7" s="2739"/>
      <c r="AQ7" s="2739"/>
      <c r="AR7" s="2739"/>
      <c r="AS7" s="787" t="s">
        <v>4940</v>
      </c>
      <c r="AT7" s="2739"/>
      <c r="AU7" s="2739"/>
      <c r="AV7" s="2739"/>
      <c r="AW7" s="2739"/>
      <c r="AX7" s="2739"/>
      <c r="AY7" s="2739"/>
      <c r="AZ7" s="787" t="s">
        <v>1115</v>
      </c>
      <c r="BA7" s="2739"/>
      <c r="BB7" s="2739"/>
      <c r="BC7" s="2739"/>
      <c r="BD7" s="2739"/>
      <c r="BE7" s="787" t="s">
        <v>1115</v>
      </c>
      <c r="BF7" s="2739"/>
      <c r="BG7" s="2739"/>
      <c r="BH7" s="2739"/>
      <c r="BI7" s="2739"/>
      <c r="BJ7" s="787" t="s">
        <v>1115</v>
      </c>
      <c r="BK7" s="2738"/>
      <c r="BL7" s="2739"/>
      <c r="BM7" s="2739"/>
      <c r="BN7" s="2739"/>
      <c r="BO7" s="2739"/>
      <c r="BP7" s="2739"/>
      <c r="BQ7" s="2739"/>
      <c r="BR7" s="2739"/>
      <c r="BS7" s="2739"/>
      <c r="BT7" s="2739"/>
      <c r="BU7" s="2739"/>
      <c r="BV7" s="2739"/>
      <c r="BW7" s="2739"/>
      <c r="BX7" s="2740"/>
      <c r="BY7" s="2742"/>
      <c r="BZ7" s="2742"/>
      <c r="CA7" s="2742"/>
      <c r="CB7" s="2742"/>
      <c r="CC7" s="2742"/>
      <c r="CD7" s="2742"/>
      <c r="CE7" s="2739"/>
      <c r="CF7" s="2739"/>
      <c r="CG7" s="2739"/>
      <c r="CH7" s="2739"/>
      <c r="CI7" s="2739"/>
      <c r="CJ7" s="2739"/>
      <c r="CK7" s="2739"/>
      <c r="CL7" s="2739"/>
      <c r="CM7" s="2739"/>
      <c r="CN7" s="2739"/>
      <c r="CO7" s="2739"/>
      <c r="CP7" s="2739"/>
      <c r="CQ7" s="2739"/>
      <c r="CR7" s="2740"/>
      <c r="CS7" s="2740"/>
      <c r="CT7" s="2740"/>
      <c r="CU7" s="2740"/>
      <c r="CV7" s="2739"/>
      <c r="CW7" s="2739"/>
      <c r="CX7" s="2739"/>
      <c r="CY7" s="2739"/>
      <c r="CZ7" s="2739"/>
      <c r="DA7" s="2739"/>
      <c r="DB7" s="2739"/>
      <c r="DC7" s="2739"/>
      <c r="DD7" s="2739"/>
      <c r="DE7" s="2739"/>
      <c r="DF7" s="2739"/>
      <c r="DG7" s="2739"/>
      <c r="DH7" s="2739"/>
      <c r="DI7" s="2739"/>
      <c r="DJ7" s="2739"/>
      <c r="DK7" s="2739"/>
      <c r="DL7" s="2739"/>
      <c r="DM7" s="2739"/>
      <c r="DN7" s="2739"/>
      <c r="DO7" s="2739"/>
      <c r="DP7" s="2739"/>
      <c r="DQ7" s="2739"/>
      <c r="DR7" s="2739"/>
      <c r="DS7" s="2739"/>
      <c r="DT7" s="2742"/>
      <c r="DU7" s="2739"/>
      <c r="DV7" s="2739"/>
      <c r="DW7" s="2739"/>
      <c r="DX7" s="2739"/>
      <c r="DY7" s="2739"/>
      <c r="DZ7" s="2739"/>
      <c r="EA7" s="2739"/>
      <c r="EB7" s="2739"/>
      <c r="EC7" s="2739"/>
      <c r="ED7" s="2739"/>
      <c r="EE7" s="2739"/>
      <c r="EF7" s="2739"/>
      <c r="EG7" s="2739"/>
      <c r="EH7" s="2739"/>
      <c r="EI7" s="2739"/>
      <c r="EJ7" s="2739"/>
      <c r="EK7" s="2739"/>
      <c r="EL7" s="2739"/>
      <c r="EM7" s="2739"/>
      <c r="EN7" s="2739"/>
      <c r="EO7" s="786" t="s">
        <v>4727</v>
      </c>
      <c r="EP7" s="786" t="s">
        <v>4728</v>
      </c>
      <c r="EQ7" s="786" t="s">
        <v>4729</v>
      </c>
      <c r="ER7" s="786" t="s">
        <v>4730</v>
      </c>
      <c r="ES7" s="786" t="s">
        <v>4917</v>
      </c>
      <c r="ET7" s="786" t="s">
        <v>4918</v>
      </c>
      <c r="EU7" s="2739"/>
      <c r="EV7" s="2739"/>
      <c r="EW7" s="2739"/>
      <c r="EX7" s="787" t="s">
        <v>4904</v>
      </c>
      <c r="EY7" s="2739"/>
      <c r="EZ7" s="787" t="s">
        <v>4905</v>
      </c>
      <c r="FA7" s="2739"/>
      <c r="FB7" s="2739"/>
      <c r="FC7" s="2739"/>
      <c r="FD7" s="2778"/>
      <c r="FE7" s="2740"/>
      <c r="FF7" s="2776"/>
      <c r="FG7" s="2774"/>
      <c r="FH7" s="2774"/>
      <c r="FI7" s="2774"/>
      <c r="FJ7" s="2774"/>
      <c r="FK7" s="2774"/>
      <c r="FL7" s="2738"/>
      <c r="FM7" s="788" t="s">
        <v>1076</v>
      </c>
      <c r="FN7" s="787" t="s">
        <v>1079</v>
      </c>
      <c r="FO7" s="787" t="s">
        <v>1078</v>
      </c>
      <c r="FP7" s="787" t="s">
        <v>1077</v>
      </c>
      <c r="FQ7" s="2738"/>
      <c r="FR7" s="788" t="s">
        <v>1076</v>
      </c>
      <c r="FS7" s="787" t="s">
        <v>1079</v>
      </c>
      <c r="FT7" s="787" t="s">
        <v>1078</v>
      </c>
      <c r="FU7" s="787" t="s">
        <v>1077</v>
      </c>
      <c r="FV7" s="2768"/>
      <c r="FW7" s="788" t="s">
        <v>1076</v>
      </c>
      <c r="FX7" s="787" t="s">
        <v>1076</v>
      </c>
      <c r="FY7" s="2767"/>
      <c r="FZ7" s="2757"/>
      <c r="GA7" s="2757"/>
      <c r="GB7" s="2757"/>
      <c r="GC7" s="2757"/>
      <c r="GD7" s="868" t="s">
        <v>4735</v>
      </c>
      <c r="GE7" s="869" t="s">
        <v>4736</v>
      </c>
      <c r="GF7" s="2767"/>
      <c r="GG7" s="2767"/>
    </row>
    <row r="8" spans="1:190" s="654" customFormat="1" ht="30.75" customHeight="1">
      <c r="A8" s="1148" t="str">
        <f>CONCATENATE(D8,E8)</f>
        <v>愛媛県○○市or○○町</v>
      </c>
      <c r="B8" s="1148" t="e">
        <f>VLOOKUP(A8,'市町村コードR6.1.1'!$E$3:$F$1796,2,FALSE)</f>
        <v>#N/A</v>
      </c>
      <c r="C8" s="654">
        <v>1</v>
      </c>
      <c r="D8" s="857" t="str">
        <f>'はじめに（PC）'!D2&amp;""</f>
        <v>愛媛県</v>
      </c>
      <c r="E8" s="857" t="str">
        <f>'はじめに（PC）'!D3&amp;""</f>
        <v>○○市or○○町</v>
      </c>
      <c r="F8" s="857" t="str">
        <f>'はじめに（PC）'!D4</f>
        <v>○○・・・・・・活動組織</v>
      </c>
      <c r="G8" s="858">
        <f>報告書!B58</f>
        <v>0</v>
      </c>
      <c r="H8" s="858">
        <f>報告書!F58</f>
        <v>0</v>
      </c>
      <c r="I8" s="858">
        <f>報告書!K58</f>
        <v>0</v>
      </c>
      <c r="J8" s="857">
        <f>構成員一覧!I5</f>
        <v>0</v>
      </c>
      <c r="K8" s="857">
        <f>構成員一覧!J5</f>
        <v>0</v>
      </c>
      <c r="L8" s="857">
        <f>構成員一覧!K5</f>
        <v>0</v>
      </c>
      <c r="M8" s="857">
        <f>構成員一覧!L5</f>
        <v>0</v>
      </c>
      <c r="N8" s="859">
        <f>SUM(K8:M8)</f>
        <v>0</v>
      </c>
      <c r="O8" s="857">
        <f>構成員一覧!M5</f>
        <v>0</v>
      </c>
      <c r="P8" s="857">
        <f>構成員一覧!N5</f>
        <v>0</v>
      </c>
      <c r="Q8" s="857">
        <f>構成員一覧!O5</f>
        <v>0</v>
      </c>
      <c r="R8" s="857">
        <f>構成員一覧!P5</f>
        <v>0</v>
      </c>
      <c r="S8" s="857">
        <f>構成員一覧!Q5</f>
        <v>0</v>
      </c>
      <c r="T8" s="857">
        <f>構成員一覧!R5</f>
        <v>0</v>
      </c>
      <c r="U8" s="857">
        <f>構成員一覧!S5</f>
        <v>0</v>
      </c>
      <c r="V8" s="857">
        <f>構成員一覧!T5</f>
        <v>0</v>
      </c>
      <c r="W8" s="857">
        <f>構成員一覧!U5</f>
        <v>0</v>
      </c>
      <c r="X8" s="859">
        <f>SUM(P8:W8)</f>
        <v>0</v>
      </c>
      <c r="Y8" s="859">
        <f>'活動記録（維持共同用）'!D203</f>
        <v>0</v>
      </c>
      <c r="Z8" s="859">
        <f>'活動記録（維持共同用）'!E203</f>
        <v>0</v>
      </c>
      <c r="AA8" s="859">
        <f>'活動記録（維持共同用）'!F203</f>
        <v>0</v>
      </c>
      <c r="AB8" s="1303">
        <f>'様式第1-3号'!D32</f>
        <v>0</v>
      </c>
      <c r="AC8" s="1303">
        <f>'様式第1-3号'!F32</f>
        <v>0</v>
      </c>
      <c r="AD8" s="1303">
        <f>'様式第1-3号'!D34</f>
        <v>0</v>
      </c>
      <c r="AE8" s="1303">
        <f>'様式第1-3号'!F34</f>
        <v>0</v>
      </c>
      <c r="AF8" s="1303">
        <f>'様式第1-3号'!D36</f>
        <v>0</v>
      </c>
      <c r="AG8" s="1303">
        <f>'様式第1-3号'!F36</f>
        <v>0</v>
      </c>
      <c r="AH8" s="655">
        <f>'様式第1-3号'!D45</f>
        <v>0</v>
      </c>
      <c r="AI8" s="655">
        <f>'様式第1-3号'!F45</f>
        <v>0</v>
      </c>
      <c r="AJ8" s="655">
        <f>'様式第1-3号'!H45</f>
        <v>0</v>
      </c>
      <c r="AK8" s="655">
        <f>SUM(AH8:AJ8)</f>
        <v>0</v>
      </c>
      <c r="AL8" s="655">
        <f>'様式第1-3号'!M45</f>
        <v>0</v>
      </c>
      <c r="AM8" s="655">
        <f>'様式第1-3号'!B67</f>
        <v>0</v>
      </c>
      <c r="AN8" s="860">
        <f>'様式第1-3号'!F56</f>
        <v>0</v>
      </c>
      <c r="AO8" s="860">
        <f>'様式第1-3号'!H56</f>
        <v>0</v>
      </c>
      <c r="AP8" s="860">
        <f>'様式第1-3号'!J56</f>
        <v>0</v>
      </c>
      <c r="AQ8" s="861">
        <f>'様式第1-3号'!L56</f>
        <v>0</v>
      </c>
      <c r="AR8" s="860">
        <f>'様式第1-3号'!F58</f>
        <v>0</v>
      </c>
      <c r="AS8" s="860">
        <f>'様式第1-3号'!H58</f>
        <v>0</v>
      </c>
      <c r="AT8" s="860">
        <f>'様式第1-3号'!J58</f>
        <v>0</v>
      </c>
      <c r="AU8" s="861">
        <f>'様式第1-3号'!L58</f>
        <v>0</v>
      </c>
      <c r="AV8" s="655">
        <f>'別紙1 活動計画書'!C9</f>
        <v>0</v>
      </c>
      <c r="AW8" s="655">
        <f>'別紙1 活動計画書'!C11</f>
        <v>0</v>
      </c>
      <c r="AX8" s="655">
        <f>'別紙1 活動計画書'!C13</f>
        <v>0</v>
      </c>
      <c r="AY8" s="655">
        <f>SUM(AV8:AX8)</f>
        <v>0</v>
      </c>
      <c r="AZ8" s="655">
        <f>'別紙1 活動計画書'!E65</f>
        <v>0</v>
      </c>
      <c r="BA8" s="655">
        <f>'別紙1 活動計画書'!C21</f>
        <v>0</v>
      </c>
      <c r="BB8" s="655">
        <f>'別紙1 活動計画書'!C23</f>
        <v>0</v>
      </c>
      <c r="BC8" s="655">
        <f>'別紙1 活動計画書'!C25</f>
        <v>0</v>
      </c>
      <c r="BD8" s="655">
        <f>SUM(BA8:BC8)</f>
        <v>0</v>
      </c>
      <c r="BE8" s="655">
        <f>'別紙1 活動計画書'!K65</f>
        <v>0</v>
      </c>
      <c r="BF8" s="655">
        <f>'別紙1 活動計画書'!C37</f>
        <v>0</v>
      </c>
      <c r="BG8" s="655">
        <f>'別紙1 活動計画書'!C39</f>
        <v>0</v>
      </c>
      <c r="BH8" s="655">
        <f>'別紙1 活動計画書'!C41</f>
        <v>0</v>
      </c>
      <c r="BI8" s="655">
        <f>SUM(BF8:BH8)</f>
        <v>0</v>
      </c>
      <c r="BJ8" s="655">
        <f>'別紙1 活動計画書'!S65</f>
        <v>0</v>
      </c>
      <c r="BK8" s="857">
        <f>'別紙1 活動計画書'!E54</f>
        <v>0</v>
      </c>
      <c r="BL8" s="862">
        <f>'別紙1 活動計画書'!E56</f>
        <v>0</v>
      </c>
      <c r="BM8" s="862">
        <f>'別紙1 活動計画書'!I56</f>
        <v>0</v>
      </c>
      <c r="BN8" s="862">
        <f>'別紙1 活動計画書'!$M$56</f>
        <v>0</v>
      </c>
      <c r="BO8" s="862">
        <f>'別紙1 活動計画書'!Q56</f>
        <v>0</v>
      </c>
      <c r="BP8" s="862">
        <f>'別紙1 活動計画書'!G58</f>
        <v>0</v>
      </c>
      <c r="BQ8" s="862">
        <f>'別紙1 活動計画書'!J58</f>
        <v>0</v>
      </c>
      <c r="BR8" s="862">
        <f>'別紙1 活動計画書'!M58</f>
        <v>0</v>
      </c>
      <c r="BS8" s="862">
        <f>'別紙1 活動計画書'!P58</f>
        <v>0</v>
      </c>
      <c r="BT8" s="862">
        <f>'別紙1 活動計画書'!G60</f>
        <v>0</v>
      </c>
      <c r="BU8" s="862">
        <f>'別紙1 活動計画書'!J60</f>
        <v>0</v>
      </c>
      <c r="BV8" s="862">
        <f>'別紙1 活動計画書'!M60</f>
        <v>0</v>
      </c>
      <c r="BW8" s="862">
        <f>'別紙1 活動計画書'!P60</f>
        <v>0</v>
      </c>
      <c r="BX8" s="862">
        <f>'別紙1 活動計画書'!G62</f>
        <v>0</v>
      </c>
      <c r="BY8" s="863">
        <f>'別紙1 活動計画書'!B91</f>
        <v>0</v>
      </c>
      <c r="BZ8" s="863">
        <f>'別紙1 活動計画書'!B92</f>
        <v>0</v>
      </c>
      <c r="CA8" s="863">
        <f>'別紙1 活動計画書'!B93</f>
        <v>0</v>
      </c>
      <c r="CB8" s="863">
        <f>'別紙1 活動計画書'!M91</f>
        <v>0</v>
      </c>
      <c r="CC8" s="863">
        <f>'別紙1 活動計画書'!M92</f>
        <v>0</v>
      </c>
      <c r="CD8" s="863">
        <f>'別紙1 活動計画書'!M93</f>
        <v>0</v>
      </c>
      <c r="CE8" s="655">
        <f>報告書!L28</f>
        <v>0</v>
      </c>
      <c r="CF8" s="655">
        <f>報告書!L29</f>
        <v>0</v>
      </c>
      <c r="CG8" s="655">
        <f>SUM('別紙1 活動計画書'!I16)</f>
        <v>0</v>
      </c>
      <c r="CH8" s="655">
        <f>SUM(報告書!L30-'別紙1 活動計画書'!I16)</f>
        <v>0</v>
      </c>
      <c r="CI8" s="655">
        <f>報告書!L31</f>
        <v>0</v>
      </c>
      <c r="CJ8" s="655">
        <f>報告書!L32</f>
        <v>0</v>
      </c>
      <c r="CK8" s="655">
        <f>SUM(CE8:CJ8)</f>
        <v>0</v>
      </c>
      <c r="CL8" s="655">
        <f>報告書!L37</f>
        <v>0</v>
      </c>
      <c r="CM8" s="655">
        <f>報告書!L38</f>
        <v>0</v>
      </c>
      <c r="CN8" s="655">
        <f>報告書!L39</f>
        <v>0</v>
      </c>
      <c r="CO8" s="655">
        <f>報告書!L41</f>
        <v>0</v>
      </c>
      <c r="CP8" s="655">
        <f>報告書!L42</f>
        <v>0</v>
      </c>
      <c r="CQ8" s="655">
        <f>報告書!L43</f>
        <v>0</v>
      </c>
      <c r="CR8" s="655">
        <f>報告書!L44</f>
        <v>0</v>
      </c>
      <c r="CS8" s="655">
        <f>報告書!L45</f>
        <v>0</v>
      </c>
      <c r="CT8" s="655">
        <f>報告書!L46</f>
        <v>0</v>
      </c>
      <c r="CU8" s="655">
        <f>SUM(CL8:CT8)</f>
        <v>0</v>
      </c>
      <c r="CV8" s="655" t="str">
        <f>報告書!O70</f>
        <v>－</v>
      </c>
      <c r="CW8" s="864">
        <f>報告書!V71</f>
        <v>0</v>
      </c>
      <c r="CX8" s="655" t="str">
        <f>報告書!O72</f>
        <v>－</v>
      </c>
      <c r="CY8" s="655" t="str">
        <f>報告書!O73</f>
        <v>×</v>
      </c>
      <c r="CZ8" s="655" t="str">
        <f>報告書!O74</f>
        <v>－</v>
      </c>
      <c r="DA8" s="655" t="str">
        <f>報告書!O75</f>
        <v>－</v>
      </c>
      <c r="DB8" s="655" t="str">
        <f>報告書!O76</f>
        <v>×</v>
      </c>
      <c r="DC8" s="655" t="str">
        <f>報告書!O77</f>
        <v>－</v>
      </c>
      <c r="DD8" s="655" t="str">
        <f>報告書!O78</f>
        <v>×</v>
      </c>
      <c r="DE8" s="655" t="str">
        <f>報告書!O79</f>
        <v>×</v>
      </c>
      <c r="DF8" s="655" t="str">
        <f>報告書!O80</f>
        <v>－</v>
      </c>
      <c r="DG8" s="655" t="str">
        <f>報告書!O81</f>
        <v>×</v>
      </c>
      <c r="DH8" s="655" t="str">
        <f>報告書!O82</f>
        <v>×</v>
      </c>
      <c r="DI8" s="863" t="str">
        <f>報告書!O87</f>
        <v>－</v>
      </c>
      <c r="DJ8" s="863" t="str">
        <f>報告書!O88</f>
        <v>－</v>
      </c>
      <c r="DK8" s="863" t="str">
        <f>報告書!O89</f>
        <v>－</v>
      </c>
      <c r="DL8" s="863" t="str">
        <f>報告書!O90</f>
        <v>－</v>
      </c>
      <c r="DM8" s="863" t="str">
        <f>報告書!O91</f>
        <v>－</v>
      </c>
      <c r="DN8" s="863" t="str">
        <f>報告書!O92</f>
        <v>－</v>
      </c>
      <c r="DO8" s="863" t="str">
        <f>報告書!O93</f>
        <v>－</v>
      </c>
      <c r="DP8" s="863" t="str">
        <f>報告書!O103</f>
        <v>×</v>
      </c>
      <c r="DQ8" s="863" t="str">
        <f>報告書!O104</f>
        <v>×</v>
      </c>
      <c r="DR8" s="863" t="str">
        <f>報告書!O105</f>
        <v>×</v>
      </c>
      <c r="DS8" s="863" t="str">
        <f>報告書!O106</f>
        <v>×</v>
      </c>
      <c r="DT8" s="857" t="str">
        <f>IF(【選択肢】!V44&gt;0,"○","－")</f>
        <v>－</v>
      </c>
      <c r="DU8" s="857" t="str">
        <f>IF(【選択肢】!V45&gt;0,"○","－")</f>
        <v>－</v>
      </c>
      <c r="DV8" s="857" t="str">
        <f>IF(【選択肢】!V46&gt;0,"○","－")</f>
        <v>－</v>
      </c>
      <c r="DW8" s="857" t="str">
        <f>IF(【選択肢】!V47&gt;0,"○","－")</f>
        <v>－</v>
      </c>
      <c r="DX8" s="857" t="str">
        <f>IF(【選択肢】!V48&gt;0,"○","－")</f>
        <v>－</v>
      </c>
      <c r="DY8" s="857" t="str">
        <f>IF(【選択肢】!V49&gt;0,"○","－")</f>
        <v>－</v>
      </c>
      <c r="DZ8" s="857" t="str">
        <f>IF(【選択肢】!V50&gt;0,"○","－")</f>
        <v>－</v>
      </c>
      <c r="EA8" s="857" t="str">
        <f>IF(【選択肢】!V51&gt;0,"○","－")</f>
        <v>－</v>
      </c>
      <c r="EB8" s="857" t="str">
        <f>IF(【選択肢】!V52&gt;0,"○","－")</f>
        <v>－</v>
      </c>
      <c r="EC8" s="857" t="str">
        <f>IF(【選択肢】!V53&gt;0,"○","－")</f>
        <v>－</v>
      </c>
      <c r="ED8" s="857" t="str">
        <f>IF(【選択肢】!V54&gt;0,"○","－")</f>
        <v>－</v>
      </c>
      <c r="EE8" s="857" t="str">
        <f>IF(【選択肢】!V55&gt;0,"○","－")</f>
        <v>－</v>
      </c>
      <c r="EF8" s="859" t="str">
        <f>報告書!O119</f>
        <v>－</v>
      </c>
      <c r="EG8" s="859" t="str">
        <f>報告書!O120</f>
        <v>－</v>
      </c>
      <c r="EH8" s="859" t="str">
        <f>報告書!O121</f>
        <v>－</v>
      </c>
      <c r="EI8" s="859" t="str">
        <f>報告書!O122</f>
        <v>－</v>
      </c>
      <c r="EJ8" s="857" t="str">
        <f>報告書!O123</f>
        <v>－</v>
      </c>
      <c r="EK8" s="859" t="str">
        <f>報告書!O124</f>
        <v>－</v>
      </c>
      <c r="EL8" s="857" t="str">
        <f>報告書!O125</f>
        <v>－</v>
      </c>
      <c r="EM8" s="870" t="str">
        <f>報告書!O126</f>
        <v>－</v>
      </c>
      <c r="EN8" s="870" t="str">
        <f>報告書!O127</f>
        <v>－</v>
      </c>
      <c r="EO8" s="870">
        <f>報告書!G133</f>
        <v>0</v>
      </c>
      <c r="EP8" s="870">
        <f>報告書!G134</f>
        <v>0</v>
      </c>
      <c r="EQ8" s="870">
        <f>報告書!G135</f>
        <v>0</v>
      </c>
      <c r="ER8" s="870">
        <f>報告書!G136</f>
        <v>0</v>
      </c>
      <c r="ES8" s="870">
        <f>報告書!G137</f>
        <v>0</v>
      </c>
      <c r="ET8" s="870">
        <f>報告書!G138</f>
        <v>0</v>
      </c>
      <c r="EU8" s="859" t="str">
        <f>報告書!O128</f>
        <v>－</v>
      </c>
      <c r="EV8" s="859" t="str">
        <f>報告書!O129</f>
        <v>－</v>
      </c>
      <c r="EW8" s="871">
        <f ca="1">SUMIF(報告書!D157:F167,【選択肢】!G3,報告書!R157:R167)</f>
        <v>0</v>
      </c>
      <c r="EX8" s="871">
        <f ca="1">SUMIF(報告書!D157:F167,【選択肢】!G3,報告書!T157:T167)</f>
        <v>0</v>
      </c>
      <c r="EY8" s="871">
        <f ca="1">SUMIF(報告書!D157:F167,【選択肢】!H3,報告書!R157:R167)</f>
        <v>0</v>
      </c>
      <c r="EZ8" s="871">
        <f ca="1">SUMIF(報告書!D157:F167,【選択肢】!H3,報告書!T157:T167)</f>
        <v>0</v>
      </c>
      <c r="FA8" s="871">
        <f ca="1">SUMIF(報告書!D157:F167,【選択肢】!G4,報告書!R157:R167)</f>
        <v>0</v>
      </c>
      <c r="FB8" s="871">
        <f ca="1">SUMIF(報告書!D157:F167,【選択肢】!H4,報告書!R157:R167)</f>
        <v>0</v>
      </c>
      <c r="FC8" s="872">
        <f ca="1">SUMIF(報告書!D157:F167,【選択肢】!G5,報告書!R157:R167)</f>
        <v>0</v>
      </c>
      <c r="FD8" s="872">
        <f ca="1">SUMIF(報告書!D157:F167,【選択肢】!H5,報告書!R157:R167)</f>
        <v>0</v>
      </c>
      <c r="FE8" s="865">
        <f>報告書!L172</f>
        <v>0</v>
      </c>
      <c r="FF8" s="873">
        <f>報告書!L174</f>
        <v>0</v>
      </c>
      <c r="FG8" s="873">
        <f>報告書!W182</f>
        <v>0</v>
      </c>
      <c r="FH8" s="873">
        <f>報告書!W184</f>
        <v>0</v>
      </c>
      <c r="FI8" s="873">
        <f>報告書!W186</f>
        <v>0</v>
      </c>
      <c r="FJ8" s="873">
        <f>報告書!W188</f>
        <v>0</v>
      </c>
      <c r="FK8" s="873">
        <f>報告書!W190</f>
        <v>0</v>
      </c>
      <c r="FL8" s="865" t="str">
        <f>IF(FP8&gt;0,"○","")</f>
        <v/>
      </c>
      <c r="FM8" s="655" t="str">
        <f>'加算措置（みどり加算以外）'!C31</f>
        <v/>
      </c>
      <c r="FN8" s="655" t="str">
        <f>'加算措置（みどり加算以外）'!C33</f>
        <v/>
      </c>
      <c r="FO8" s="655" t="str">
        <f>'加算措置（みどり加算以外）'!C35</f>
        <v/>
      </c>
      <c r="FP8" s="655">
        <f>SUM(FM8:FO8)</f>
        <v>0</v>
      </c>
      <c r="FQ8" s="865" t="str">
        <f>IF(FU8&gt;0,"○","")</f>
        <v/>
      </c>
      <c r="FR8" s="655" t="str">
        <f>'加算措置（みどり加算以外）'!C62</f>
        <v/>
      </c>
      <c r="FS8" s="655" t="str">
        <f>'加算措置（みどり加算以外）'!C64</f>
        <v/>
      </c>
      <c r="FT8" s="655" t="str">
        <f>'加算措置（みどり加算以外）'!C66</f>
        <v/>
      </c>
      <c r="FU8" s="655">
        <f>SUM(FR8:FT8)</f>
        <v>0</v>
      </c>
      <c r="FV8" s="865" t="str">
        <f>IF(FW8&gt;0,"○","")</f>
        <v/>
      </c>
      <c r="FW8" s="655">
        <f>報告書!S146</f>
        <v>0</v>
      </c>
      <c r="FX8" s="655">
        <f>報告書!P146</f>
        <v>0</v>
      </c>
      <c r="FY8" s="1308" t="str">
        <f>IF(SUM(FZ8:GE8)&gt;0,"○","")</f>
        <v/>
      </c>
      <c r="FZ8" s="1308">
        <f>'別紙１ みどり加算'!AM44</f>
        <v>0</v>
      </c>
      <c r="GA8" s="1308">
        <f>'別紙１ みどり加算'!AM46</f>
        <v>0</v>
      </c>
      <c r="GB8" s="1308">
        <f>'別紙１ みどり加算'!AM48</f>
        <v>0</v>
      </c>
      <c r="GC8" s="1308">
        <f>'別紙１ みどり加算'!AM50</f>
        <v>0</v>
      </c>
      <c r="GD8" s="1308">
        <f>'別紙１ みどり加算'!AM52</f>
        <v>0</v>
      </c>
      <c r="GE8" s="1308">
        <f>'別紙１ みどり加算'!AM54</f>
        <v>0</v>
      </c>
      <c r="GF8" s="870" t="str">
        <f>IF('加算措置（みどり加算以外）'!J74&gt;0,"○","")</f>
        <v/>
      </c>
      <c r="GG8" s="865" t="str">
        <f>IF(COUNTIF('加算措置（みどり加算以外）'!I78:L80,"○"),"○","")</f>
        <v/>
      </c>
    </row>
    <row r="9" spans="1:190" s="393" customFormat="1" ht="30.75" customHeight="1">
      <c r="C9" s="393">
        <v>2</v>
      </c>
      <c r="D9" s="401"/>
      <c r="E9" s="401"/>
      <c r="F9" s="401"/>
      <c r="G9" s="411"/>
      <c r="H9" s="411"/>
      <c r="I9" s="411"/>
      <c r="J9" s="401"/>
      <c r="K9" s="401"/>
      <c r="L9" s="401"/>
      <c r="M9" s="401"/>
      <c r="N9" s="400"/>
      <c r="O9" s="401"/>
      <c r="P9" s="401"/>
      <c r="Q9" s="401"/>
      <c r="R9" s="401"/>
      <c r="S9" s="401"/>
      <c r="T9" s="401"/>
      <c r="U9" s="401"/>
      <c r="V9" s="401"/>
      <c r="W9" s="401"/>
      <c r="X9" s="400"/>
      <c r="Y9" s="400"/>
      <c r="Z9" s="400"/>
      <c r="AA9" s="400"/>
      <c r="AB9" s="410"/>
      <c r="AC9" s="410"/>
      <c r="AD9" s="410"/>
      <c r="AE9" s="410"/>
      <c r="AF9" s="410"/>
      <c r="AG9" s="410"/>
      <c r="AH9" s="405"/>
      <c r="AI9" s="405"/>
      <c r="AJ9" s="405"/>
      <c r="AK9" s="403"/>
      <c r="AL9" s="405"/>
      <c r="AM9" s="405"/>
      <c r="AN9" s="409"/>
      <c r="AO9" s="409"/>
      <c r="AP9" s="409"/>
      <c r="AQ9" s="408"/>
      <c r="AR9" s="409"/>
      <c r="AS9" s="409"/>
      <c r="AT9" s="409"/>
      <c r="AU9" s="408"/>
      <c r="AV9" s="405"/>
      <c r="AW9" s="405"/>
      <c r="AX9" s="405"/>
      <c r="AY9" s="403"/>
      <c r="AZ9" s="403"/>
      <c r="BA9" s="405"/>
      <c r="BB9" s="405"/>
      <c r="BC9" s="405"/>
      <c r="BD9" s="403"/>
      <c r="BE9" s="403"/>
      <c r="BF9" s="405"/>
      <c r="BG9" s="405"/>
      <c r="BH9" s="405"/>
      <c r="BI9" s="403"/>
      <c r="BJ9" s="403"/>
      <c r="BK9" s="401"/>
      <c r="BL9" s="407"/>
      <c r="BM9" s="407"/>
      <c r="BN9" s="407"/>
      <c r="BO9" s="407"/>
      <c r="BP9" s="407"/>
      <c r="BQ9" s="407"/>
      <c r="BR9" s="407"/>
      <c r="BS9" s="407"/>
      <c r="BT9" s="407"/>
      <c r="BU9" s="407"/>
      <c r="BV9" s="407"/>
      <c r="BW9" s="407"/>
      <c r="BX9" s="407"/>
      <c r="BY9" s="402"/>
      <c r="BZ9" s="402"/>
      <c r="CA9" s="402"/>
      <c r="CB9" s="402"/>
      <c r="CC9" s="402"/>
      <c r="CD9" s="402"/>
      <c r="CE9" s="405"/>
      <c r="CF9" s="405"/>
      <c r="CG9" s="405"/>
      <c r="CH9" s="405"/>
      <c r="CI9" s="405"/>
      <c r="CJ9" s="405"/>
      <c r="CK9" s="403"/>
      <c r="CL9" s="406"/>
      <c r="CM9" s="406"/>
      <c r="CN9" s="406"/>
      <c r="CO9" s="406"/>
      <c r="CP9" s="406"/>
      <c r="CQ9" s="403"/>
      <c r="CR9" s="406"/>
      <c r="CS9" s="405"/>
      <c r="CT9" s="405"/>
      <c r="CU9" s="403"/>
      <c r="CV9" s="403"/>
      <c r="CW9" s="404"/>
      <c r="CX9" s="403"/>
      <c r="CY9" s="403"/>
      <c r="CZ9" s="403"/>
      <c r="DA9" s="403"/>
      <c r="DB9" s="403"/>
      <c r="DC9" s="403"/>
      <c r="DD9" s="403"/>
      <c r="DE9" s="403"/>
      <c r="DF9" s="403"/>
      <c r="DG9" s="403"/>
      <c r="DH9" s="403"/>
      <c r="DI9" s="402"/>
      <c r="DJ9" s="402"/>
      <c r="DK9" s="402"/>
      <c r="DL9" s="402"/>
      <c r="DM9" s="402"/>
      <c r="DN9" s="402"/>
      <c r="DO9" s="402"/>
      <c r="DP9" s="402"/>
      <c r="DQ9" s="402"/>
      <c r="DR9" s="402"/>
      <c r="DS9" s="402"/>
      <c r="DT9" s="401"/>
      <c r="DU9" s="401"/>
      <c r="DV9" s="401"/>
      <c r="DW9" s="401"/>
      <c r="DX9" s="401"/>
      <c r="DY9" s="401"/>
      <c r="DZ9" s="401"/>
      <c r="EA9" s="401"/>
      <c r="EB9" s="401"/>
      <c r="EC9" s="401"/>
      <c r="ED9" s="401"/>
      <c r="EE9" s="401"/>
      <c r="EF9" s="400"/>
      <c r="EG9" s="400"/>
      <c r="EH9" s="400"/>
      <c r="EI9" s="400"/>
      <c r="EJ9" s="401"/>
      <c r="EK9" s="400"/>
      <c r="EL9" s="401"/>
      <c r="EM9" s="641"/>
      <c r="EN9" s="641"/>
      <c r="EO9" s="641"/>
      <c r="EP9" s="641"/>
      <c r="EQ9" s="641"/>
      <c r="ER9" s="641"/>
      <c r="ES9" s="641"/>
      <c r="ET9" s="641"/>
      <c r="EU9" s="400"/>
      <c r="EV9" s="400"/>
      <c r="EW9" s="399"/>
      <c r="EX9" s="399"/>
      <c r="EY9" s="399"/>
      <c r="EZ9" s="399"/>
      <c r="FA9" s="398"/>
      <c r="FB9" s="398"/>
      <c r="FC9" s="397"/>
      <c r="FD9" s="397"/>
      <c r="FE9" s="396"/>
      <c r="FF9" s="643"/>
      <c r="FG9" s="643"/>
      <c r="FH9" s="643"/>
      <c r="FI9" s="643"/>
      <c r="FJ9" s="643"/>
      <c r="FK9" s="643"/>
      <c r="FL9" s="396"/>
      <c r="FM9" s="396"/>
      <c r="FN9" s="396"/>
      <c r="FO9" s="396"/>
      <c r="FP9" s="396"/>
      <c r="FQ9" s="396"/>
      <c r="FR9" s="396"/>
      <c r="FS9" s="396"/>
      <c r="FT9" s="396"/>
      <c r="FU9" s="396"/>
      <c r="FV9" s="396"/>
      <c r="FW9" s="396"/>
      <c r="FX9" s="396"/>
      <c r="FY9" s="641"/>
      <c r="FZ9" s="641"/>
      <c r="GA9" s="641"/>
      <c r="GB9" s="641"/>
      <c r="GC9" s="641"/>
      <c r="GD9" s="641"/>
      <c r="GE9" s="641"/>
      <c r="GF9" s="641"/>
      <c r="GG9" s="396"/>
    </row>
    <row r="10" spans="1:190" s="393" customFormat="1" ht="30.75" customHeight="1">
      <c r="C10" s="393">
        <v>3</v>
      </c>
      <c r="D10" s="401"/>
      <c r="E10" s="401"/>
      <c r="F10" s="401"/>
      <c r="G10" s="411"/>
      <c r="H10" s="411"/>
      <c r="I10" s="411"/>
      <c r="J10" s="401"/>
      <c r="K10" s="401"/>
      <c r="L10" s="401"/>
      <c r="M10" s="401"/>
      <c r="N10" s="400"/>
      <c r="O10" s="401"/>
      <c r="P10" s="401"/>
      <c r="Q10" s="401"/>
      <c r="R10" s="401"/>
      <c r="S10" s="401"/>
      <c r="T10" s="401"/>
      <c r="U10" s="401"/>
      <c r="V10" s="401"/>
      <c r="W10" s="401"/>
      <c r="X10" s="400"/>
      <c r="Y10" s="400"/>
      <c r="Z10" s="400"/>
      <c r="AA10" s="400"/>
      <c r="AB10" s="410"/>
      <c r="AC10" s="410"/>
      <c r="AD10" s="410"/>
      <c r="AE10" s="410"/>
      <c r="AF10" s="410"/>
      <c r="AG10" s="410"/>
      <c r="AH10" s="405"/>
      <c r="AI10" s="405"/>
      <c r="AJ10" s="405"/>
      <c r="AK10" s="403"/>
      <c r="AL10" s="405"/>
      <c r="AM10" s="405"/>
      <c r="AN10" s="409"/>
      <c r="AO10" s="409"/>
      <c r="AP10" s="409"/>
      <c r="AQ10" s="408"/>
      <c r="AR10" s="409"/>
      <c r="AS10" s="409"/>
      <c r="AT10" s="409"/>
      <c r="AU10" s="408"/>
      <c r="AV10" s="405"/>
      <c r="AW10" s="405"/>
      <c r="AX10" s="405"/>
      <c r="AY10" s="403"/>
      <c r="AZ10" s="403"/>
      <c r="BA10" s="405"/>
      <c r="BB10" s="405"/>
      <c r="BC10" s="405"/>
      <c r="BD10" s="403"/>
      <c r="BE10" s="403"/>
      <c r="BF10" s="405"/>
      <c r="BG10" s="405"/>
      <c r="BH10" s="405"/>
      <c r="BI10" s="403"/>
      <c r="BJ10" s="403"/>
      <c r="BK10" s="401"/>
      <c r="BL10" s="407"/>
      <c r="BM10" s="407"/>
      <c r="BN10" s="407"/>
      <c r="BO10" s="407"/>
      <c r="BP10" s="407"/>
      <c r="BQ10" s="407"/>
      <c r="BR10" s="407"/>
      <c r="BS10" s="407"/>
      <c r="BT10" s="407"/>
      <c r="BU10" s="407"/>
      <c r="BV10" s="407"/>
      <c r="BW10" s="407"/>
      <c r="BX10" s="407"/>
      <c r="BY10" s="402"/>
      <c r="BZ10" s="402"/>
      <c r="CA10" s="402"/>
      <c r="CB10" s="402"/>
      <c r="CC10" s="402"/>
      <c r="CD10" s="402"/>
      <c r="CE10" s="405"/>
      <c r="CF10" s="405"/>
      <c r="CG10" s="405"/>
      <c r="CH10" s="405"/>
      <c r="CI10" s="405"/>
      <c r="CJ10" s="405"/>
      <c r="CK10" s="403"/>
      <c r="CL10" s="406"/>
      <c r="CM10" s="406"/>
      <c r="CN10" s="406"/>
      <c r="CO10" s="406"/>
      <c r="CP10" s="406"/>
      <c r="CQ10" s="403"/>
      <c r="CR10" s="406"/>
      <c r="CS10" s="405"/>
      <c r="CT10" s="405"/>
      <c r="CU10" s="403"/>
      <c r="CV10" s="403"/>
      <c r="CW10" s="404"/>
      <c r="CX10" s="403"/>
      <c r="CY10" s="403"/>
      <c r="CZ10" s="403"/>
      <c r="DA10" s="403"/>
      <c r="DB10" s="403"/>
      <c r="DC10" s="403"/>
      <c r="DD10" s="403"/>
      <c r="DE10" s="403"/>
      <c r="DF10" s="403"/>
      <c r="DG10" s="403"/>
      <c r="DH10" s="403"/>
      <c r="DI10" s="402"/>
      <c r="DJ10" s="402"/>
      <c r="DK10" s="402"/>
      <c r="DL10" s="402"/>
      <c r="DM10" s="402"/>
      <c r="DN10" s="402"/>
      <c r="DO10" s="402"/>
      <c r="DP10" s="402"/>
      <c r="DQ10" s="402"/>
      <c r="DR10" s="402"/>
      <c r="DS10" s="402"/>
      <c r="DT10" s="401"/>
      <c r="DU10" s="401"/>
      <c r="DV10" s="401"/>
      <c r="DW10" s="401"/>
      <c r="DX10" s="401"/>
      <c r="DY10" s="401"/>
      <c r="DZ10" s="401"/>
      <c r="EA10" s="401"/>
      <c r="EB10" s="401"/>
      <c r="EC10" s="401"/>
      <c r="ED10" s="401"/>
      <c r="EE10" s="401"/>
      <c r="EF10" s="400"/>
      <c r="EG10" s="400"/>
      <c r="EH10" s="400"/>
      <c r="EI10" s="400"/>
      <c r="EJ10" s="401"/>
      <c r="EK10" s="400"/>
      <c r="EL10" s="401"/>
      <c r="EM10" s="641"/>
      <c r="EN10" s="641"/>
      <c r="EO10" s="641"/>
      <c r="EP10" s="641"/>
      <c r="EQ10" s="641"/>
      <c r="ER10" s="641"/>
      <c r="ES10" s="641"/>
      <c r="ET10" s="641"/>
      <c r="EU10" s="400"/>
      <c r="EV10" s="400"/>
      <c r="EW10" s="399"/>
      <c r="EX10" s="399"/>
      <c r="EY10" s="399"/>
      <c r="EZ10" s="399"/>
      <c r="FA10" s="398"/>
      <c r="FB10" s="398"/>
      <c r="FC10" s="397"/>
      <c r="FD10" s="397"/>
      <c r="FE10" s="396"/>
      <c r="FF10" s="643"/>
      <c r="FG10" s="643"/>
      <c r="FH10" s="643"/>
      <c r="FI10" s="643"/>
      <c r="FJ10" s="643"/>
      <c r="FK10" s="643"/>
      <c r="FL10" s="396"/>
      <c r="FM10" s="396"/>
      <c r="FN10" s="396"/>
      <c r="FO10" s="396"/>
      <c r="FP10" s="396"/>
      <c r="FQ10" s="396"/>
      <c r="FR10" s="396"/>
      <c r="FS10" s="396"/>
      <c r="FT10" s="396"/>
      <c r="FU10" s="396"/>
      <c r="FV10" s="396"/>
      <c r="FW10" s="396"/>
      <c r="FX10" s="396"/>
      <c r="FY10" s="641"/>
      <c r="FZ10" s="641"/>
      <c r="GA10" s="641"/>
      <c r="GB10" s="641"/>
      <c r="GC10" s="641"/>
      <c r="GD10" s="647"/>
      <c r="GE10" s="648"/>
      <c r="GF10" s="641"/>
      <c r="GG10" s="396"/>
    </row>
    <row r="11" spans="1:190" s="393" customFormat="1" ht="30.75" customHeight="1" thickBot="1">
      <c r="C11" s="393">
        <v>4</v>
      </c>
      <c r="D11" s="501"/>
      <c r="E11" s="501"/>
      <c r="F11" s="501"/>
      <c r="G11" s="502"/>
      <c r="H11" s="502"/>
      <c r="I11" s="502"/>
      <c r="J11" s="501"/>
      <c r="K11" s="501"/>
      <c r="L11" s="501"/>
      <c r="M11" s="501"/>
      <c r="N11" s="503"/>
      <c r="O11" s="501"/>
      <c r="P11" s="501"/>
      <c r="Q11" s="501"/>
      <c r="R11" s="501"/>
      <c r="S11" s="501"/>
      <c r="T11" s="501"/>
      <c r="U11" s="501"/>
      <c r="V11" s="501"/>
      <c r="W11" s="501"/>
      <c r="X11" s="503"/>
      <c r="Y11" s="503"/>
      <c r="Z11" s="503"/>
      <c r="AA11" s="503"/>
      <c r="AB11" s="504"/>
      <c r="AC11" s="504"/>
      <c r="AD11" s="504"/>
      <c r="AE11" s="504"/>
      <c r="AF11" s="504"/>
      <c r="AG11" s="504"/>
      <c r="AH11" s="505"/>
      <c r="AI11" s="505"/>
      <c r="AJ11" s="505"/>
      <c r="AK11" s="506"/>
      <c r="AL11" s="505"/>
      <c r="AM11" s="505"/>
      <c r="AN11" s="507"/>
      <c r="AO11" s="507"/>
      <c r="AP11" s="507"/>
      <c r="AQ11" s="508"/>
      <c r="AR11" s="507"/>
      <c r="AS11" s="507"/>
      <c r="AT11" s="507"/>
      <c r="AU11" s="508"/>
      <c r="AV11" s="505"/>
      <c r="AW11" s="505"/>
      <c r="AX11" s="505"/>
      <c r="AY11" s="506"/>
      <c r="AZ11" s="506"/>
      <c r="BA11" s="505"/>
      <c r="BB11" s="505"/>
      <c r="BC11" s="505"/>
      <c r="BD11" s="506"/>
      <c r="BE11" s="506"/>
      <c r="BF11" s="505"/>
      <c r="BG11" s="505"/>
      <c r="BH11" s="505"/>
      <c r="BI11" s="506"/>
      <c r="BJ11" s="506"/>
      <c r="BK11" s="501"/>
      <c r="BL11" s="509"/>
      <c r="BM11" s="509"/>
      <c r="BN11" s="509"/>
      <c r="BO11" s="509"/>
      <c r="BP11" s="509"/>
      <c r="BQ11" s="509"/>
      <c r="BR11" s="509"/>
      <c r="BS11" s="509"/>
      <c r="BT11" s="509"/>
      <c r="BU11" s="509"/>
      <c r="BV11" s="509"/>
      <c r="BW11" s="509"/>
      <c r="BX11" s="509"/>
      <c r="BY11" s="510"/>
      <c r="BZ11" s="510"/>
      <c r="CA11" s="510"/>
      <c r="CB11" s="510"/>
      <c r="CC11" s="510"/>
      <c r="CD11" s="510"/>
      <c r="CE11" s="505"/>
      <c r="CF11" s="505"/>
      <c r="CG11" s="505"/>
      <c r="CH11" s="505"/>
      <c r="CI11" s="505"/>
      <c r="CJ11" s="505"/>
      <c r="CK11" s="506"/>
      <c r="CL11" s="511"/>
      <c r="CM11" s="511"/>
      <c r="CN11" s="511"/>
      <c r="CO11" s="511"/>
      <c r="CP11" s="511"/>
      <c r="CQ11" s="506"/>
      <c r="CR11" s="511"/>
      <c r="CS11" s="505"/>
      <c r="CT11" s="505"/>
      <c r="CU11" s="506"/>
      <c r="CV11" s="506"/>
      <c r="CW11" s="512"/>
      <c r="CX11" s="506"/>
      <c r="CY11" s="506"/>
      <c r="CZ11" s="506"/>
      <c r="DA11" s="506"/>
      <c r="DB11" s="506"/>
      <c r="DC11" s="506"/>
      <c r="DD11" s="506"/>
      <c r="DE11" s="506"/>
      <c r="DF11" s="506"/>
      <c r="DG11" s="506"/>
      <c r="DH11" s="506"/>
      <c r="DI11" s="510"/>
      <c r="DJ11" s="510"/>
      <c r="DK11" s="510"/>
      <c r="DL11" s="510"/>
      <c r="DM11" s="510"/>
      <c r="DN11" s="510"/>
      <c r="DO11" s="510"/>
      <c r="DP11" s="510"/>
      <c r="DQ11" s="510"/>
      <c r="DR11" s="510"/>
      <c r="DS11" s="510"/>
      <c r="DT11" s="501"/>
      <c r="DU11" s="501"/>
      <c r="DV11" s="501"/>
      <c r="DW11" s="501"/>
      <c r="DX11" s="501"/>
      <c r="DY11" s="501"/>
      <c r="DZ11" s="501"/>
      <c r="EA11" s="501"/>
      <c r="EB11" s="501"/>
      <c r="EC11" s="501"/>
      <c r="ED11" s="501"/>
      <c r="EE11" s="501"/>
      <c r="EF11" s="503"/>
      <c r="EG11" s="503"/>
      <c r="EH11" s="503"/>
      <c r="EI11" s="503"/>
      <c r="EJ11" s="501"/>
      <c r="EK11" s="503"/>
      <c r="EL11" s="501"/>
      <c r="EM11" s="642"/>
      <c r="EN11" s="642"/>
      <c r="EO11" s="642"/>
      <c r="EP11" s="642"/>
      <c r="EQ11" s="642"/>
      <c r="ER11" s="642"/>
      <c r="ES11" s="642"/>
      <c r="ET11" s="642"/>
      <c r="EU11" s="503"/>
      <c r="EV11" s="503"/>
      <c r="EW11" s="513"/>
      <c r="EX11" s="513"/>
      <c r="EY11" s="513"/>
      <c r="EZ11" s="513"/>
      <c r="FA11" s="514"/>
      <c r="FB11" s="514"/>
      <c r="FC11" s="515"/>
      <c r="FD11" s="515"/>
      <c r="FE11" s="516"/>
      <c r="FF11" s="644"/>
      <c r="FG11" s="644"/>
      <c r="FH11" s="644"/>
      <c r="FI11" s="644"/>
      <c r="FJ11" s="644"/>
      <c r="FK11" s="644"/>
      <c r="FL11" s="516"/>
      <c r="FM11" s="516"/>
      <c r="FN11" s="516"/>
      <c r="FO11" s="516"/>
      <c r="FP11" s="516"/>
      <c r="FQ11" s="516"/>
      <c r="FR11" s="516"/>
      <c r="FS11" s="516"/>
      <c r="FT11" s="516"/>
      <c r="FU11" s="516"/>
      <c r="FV11" s="516"/>
      <c r="FW11" s="516"/>
      <c r="FX11" s="516"/>
      <c r="FY11" s="642"/>
      <c r="FZ11" s="642"/>
      <c r="GA11" s="642"/>
      <c r="GB11" s="642"/>
      <c r="GC11" s="642"/>
      <c r="GD11" s="649"/>
      <c r="GE11" s="650"/>
      <c r="GF11" s="642"/>
      <c r="GG11" s="516"/>
    </row>
    <row r="12" spans="1:190" ht="20.100000000000001" customHeight="1" thickTop="1">
      <c r="D12" s="2779" t="s">
        <v>70</v>
      </c>
      <c r="E12" s="2779"/>
      <c r="F12" s="493">
        <f>COUNTA(F8:F8)</f>
        <v>1</v>
      </c>
      <c r="G12" s="494"/>
      <c r="H12" s="494"/>
      <c r="I12" s="494"/>
      <c r="J12" s="495"/>
      <c r="K12" s="495"/>
      <c r="L12" s="495"/>
      <c r="M12" s="495"/>
      <c r="N12" s="495"/>
      <c r="O12" s="495"/>
      <c r="P12" s="495"/>
      <c r="Q12" s="495"/>
      <c r="R12" s="495"/>
      <c r="S12" s="495"/>
      <c r="T12" s="495"/>
      <c r="U12" s="495"/>
      <c r="V12" s="495"/>
      <c r="W12" s="495"/>
      <c r="X12" s="495"/>
      <c r="Y12" s="495"/>
      <c r="Z12" s="495"/>
      <c r="AA12" s="495"/>
      <c r="AB12" s="496"/>
      <c r="AC12" s="496"/>
      <c r="AD12" s="496"/>
      <c r="AE12" s="496"/>
      <c r="AF12" s="496"/>
      <c r="AG12" s="496"/>
      <c r="AH12" s="495"/>
      <c r="AI12" s="495"/>
      <c r="AJ12" s="495"/>
      <c r="AK12" s="495"/>
      <c r="AL12" s="495"/>
      <c r="AM12" s="495"/>
      <c r="AN12" s="495"/>
      <c r="AO12" s="495"/>
      <c r="AP12" s="495"/>
      <c r="AQ12" s="495"/>
      <c r="AR12" s="495"/>
      <c r="AS12" s="495"/>
      <c r="AT12" s="495"/>
      <c r="AU12" s="495"/>
      <c r="AV12" s="495"/>
      <c r="AW12" s="495"/>
      <c r="AX12" s="495"/>
      <c r="AY12" s="495"/>
      <c r="AZ12" s="495"/>
      <c r="BA12" s="495"/>
      <c r="BB12" s="495"/>
      <c r="BC12" s="495"/>
      <c r="BD12" s="495"/>
      <c r="BE12" s="495"/>
      <c r="BF12" s="495"/>
      <c r="BG12" s="495"/>
      <c r="BH12" s="495"/>
      <c r="BI12" s="495"/>
      <c r="BJ12" s="495"/>
      <c r="BK12" s="497"/>
      <c r="BL12" s="493"/>
      <c r="BM12" s="494"/>
      <c r="BN12" s="495"/>
      <c r="BO12" s="495"/>
      <c r="BP12" s="495"/>
      <c r="BQ12" s="495"/>
      <c r="BR12" s="495"/>
      <c r="BS12" s="495"/>
      <c r="BT12" s="495"/>
      <c r="BU12" s="495"/>
      <c r="BV12" s="495"/>
      <c r="BW12" s="495"/>
      <c r="BX12" s="495"/>
      <c r="BY12" s="495"/>
      <c r="BZ12" s="495"/>
      <c r="CA12" s="495"/>
      <c r="CB12" s="495"/>
      <c r="CC12" s="495"/>
      <c r="CD12" s="495"/>
      <c r="CE12" s="495"/>
      <c r="CF12" s="495"/>
      <c r="CG12" s="495"/>
      <c r="CH12" s="495"/>
      <c r="CI12" s="495"/>
      <c r="CJ12" s="495"/>
      <c r="CK12" s="495"/>
      <c r="CL12" s="495"/>
      <c r="CM12" s="495"/>
      <c r="CN12" s="495"/>
      <c r="CO12" s="495"/>
      <c r="CP12" s="495"/>
      <c r="CQ12" s="495"/>
      <c r="CR12" s="495"/>
      <c r="CS12" s="495"/>
      <c r="CT12" s="495"/>
      <c r="CU12" s="495"/>
      <c r="CV12" s="495"/>
      <c r="CW12" s="495"/>
      <c r="CX12" s="495"/>
      <c r="CY12" s="495"/>
      <c r="CZ12" s="495"/>
      <c r="DA12" s="495"/>
      <c r="DB12" s="495"/>
      <c r="DC12" s="495"/>
      <c r="DD12" s="495"/>
      <c r="DE12" s="495"/>
      <c r="DF12" s="495"/>
      <c r="DG12" s="495"/>
      <c r="DH12" s="495"/>
      <c r="DI12" s="495"/>
      <c r="DJ12" s="495"/>
      <c r="DK12" s="495"/>
      <c r="DL12" s="495"/>
      <c r="DM12" s="495"/>
      <c r="DN12" s="495"/>
      <c r="DO12" s="495"/>
      <c r="DP12" s="495"/>
      <c r="DQ12" s="495"/>
      <c r="DR12" s="495"/>
      <c r="DS12" s="495"/>
      <c r="DT12" s="495"/>
      <c r="DU12" s="495"/>
      <c r="DV12" s="495"/>
      <c r="DW12" s="495"/>
      <c r="DX12" s="495"/>
      <c r="DY12" s="495"/>
      <c r="DZ12" s="495"/>
      <c r="EA12" s="495"/>
      <c r="EB12" s="495"/>
      <c r="EC12" s="495"/>
      <c r="ED12" s="495"/>
      <c r="EE12" s="495"/>
      <c r="EF12" s="495"/>
      <c r="EG12" s="495"/>
      <c r="EH12" s="495"/>
      <c r="EI12" s="495"/>
      <c r="EJ12" s="495"/>
      <c r="EK12" s="495"/>
      <c r="EL12" s="495"/>
      <c r="EM12" s="395"/>
      <c r="EN12" s="395"/>
      <c r="EO12" s="394"/>
      <c r="EP12" s="394"/>
      <c r="EQ12" s="394"/>
      <c r="ER12" s="394"/>
      <c r="ES12" s="394"/>
      <c r="ET12" s="394"/>
      <c r="EU12" s="495"/>
      <c r="EV12" s="495"/>
      <c r="EW12" s="498"/>
      <c r="EX12" s="498"/>
      <c r="EY12" s="498"/>
      <c r="EZ12" s="498"/>
      <c r="FA12" s="495"/>
      <c r="FB12" s="499"/>
      <c r="FC12" s="495"/>
      <c r="FD12" s="500"/>
      <c r="FE12" s="495"/>
      <c r="FF12" s="645"/>
      <c r="FG12" s="645"/>
      <c r="FH12" s="645"/>
      <c r="FI12" s="645"/>
      <c r="FJ12" s="645"/>
      <c r="FK12" s="645"/>
      <c r="FL12" s="495"/>
      <c r="FM12" s="495"/>
      <c r="FN12" s="495"/>
      <c r="FO12" s="495"/>
      <c r="FP12" s="495"/>
      <c r="FQ12" s="495"/>
      <c r="FR12" s="495"/>
      <c r="FS12" s="495"/>
      <c r="FT12" s="495"/>
      <c r="FU12" s="495"/>
      <c r="FV12" s="495"/>
      <c r="FW12" s="495"/>
      <c r="FX12" s="495"/>
      <c r="FY12" s="651"/>
      <c r="FZ12" s="651"/>
      <c r="GA12" s="651"/>
      <c r="GB12" s="651"/>
      <c r="GC12" s="651"/>
      <c r="GD12" s="652"/>
      <c r="GE12" s="653"/>
      <c r="GF12" s="651"/>
      <c r="GG12" s="495"/>
    </row>
    <row r="13" spans="1:190" s="379" customFormat="1" ht="90" customHeight="1">
      <c r="D13" s="377"/>
      <c r="E13" s="378"/>
      <c r="F13" s="377"/>
      <c r="G13" s="380"/>
      <c r="H13" s="380"/>
      <c r="I13" s="380"/>
      <c r="J13" s="378"/>
      <c r="K13" s="378"/>
      <c r="L13" s="378"/>
      <c r="M13" s="378"/>
      <c r="N13" s="378"/>
      <c r="O13" s="378"/>
      <c r="P13" s="378"/>
      <c r="Q13" s="378"/>
      <c r="R13" s="378"/>
      <c r="S13" s="378"/>
      <c r="T13" s="378"/>
      <c r="U13" s="378"/>
      <c r="V13" s="378"/>
      <c r="W13" s="378"/>
      <c r="X13" s="378"/>
      <c r="Y13" s="378"/>
      <c r="Z13" s="378"/>
      <c r="AA13" s="378"/>
      <c r="AB13" s="378"/>
      <c r="AC13" s="377"/>
      <c r="AD13" s="377"/>
      <c r="AE13" s="377"/>
      <c r="AF13" s="377"/>
      <c r="AG13" s="377"/>
      <c r="AH13" s="377"/>
      <c r="AI13" s="377"/>
      <c r="AJ13" s="377"/>
      <c r="AK13" s="377"/>
      <c r="AL13" s="377"/>
      <c r="AM13" s="377"/>
      <c r="AN13" s="377"/>
      <c r="AO13" s="377"/>
      <c r="AP13" s="377"/>
      <c r="AQ13" s="377"/>
      <c r="AR13" s="377"/>
      <c r="AS13" s="377"/>
      <c r="AT13" s="377"/>
      <c r="AU13" s="377"/>
      <c r="AV13" s="378"/>
      <c r="AW13" s="380"/>
      <c r="AX13" s="380"/>
      <c r="AY13" s="380"/>
      <c r="AZ13" s="380"/>
      <c r="BA13" s="380"/>
      <c r="BB13" s="380"/>
      <c r="BC13" s="380"/>
      <c r="BD13" s="380"/>
      <c r="BE13" s="380"/>
      <c r="BF13" s="380"/>
      <c r="BG13" s="380"/>
      <c r="BH13" s="380"/>
      <c r="BI13" s="380"/>
      <c r="BJ13" s="380"/>
      <c r="BK13" s="380"/>
      <c r="BL13" s="380"/>
      <c r="BM13" s="380"/>
      <c r="BN13" s="380"/>
      <c r="BO13" s="380"/>
      <c r="BP13" s="380"/>
      <c r="BQ13" s="380"/>
      <c r="BR13" s="380"/>
      <c r="BS13" s="380"/>
      <c r="BT13" s="380"/>
      <c r="BU13" s="380"/>
      <c r="BV13" s="380"/>
      <c r="BW13" s="380"/>
      <c r="BX13" s="380"/>
      <c r="BY13" s="380"/>
      <c r="BZ13" s="380"/>
      <c r="CA13" s="380"/>
      <c r="CB13" s="380"/>
      <c r="CC13" s="380"/>
      <c r="CD13" s="380"/>
      <c r="CE13" s="380"/>
      <c r="CF13" s="380"/>
      <c r="CG13" s="380"/>
      <c r="CH13" s="380"/>
      <c r="CI13" s="380"/>
      <c r="CJ13" s="380"/>
      <c r="CK13" s="380"/>
      <c r="CL13" s="380"/>
      <c r="CM13" s="380"/>
      <c r="CN13" s="380"/>
      <c r="CO13" s="380"/>
      <c r="CP13" s="380"/>
      <c r="CQ13" s="380"/>
      <c r="CR13" s="380"/>
      <c r="CS13" s="380"/>
      <c r="CT13" s="380"/>
      <c r="CU13" s="380"/>
      <c r="CV13" s="380"/>
      <c r="CW13" s="380"/>
      <c r="CX13" s="380"/>
      <c r="CY13" s="380"/>
      <c r="CZ13" s="380"/>
      <c r="DA13" s="380"/>
      <c r="DB13" s="380"/>
      <c r="DC13" s="380"/>
      <c r="DD13" s="380"/>
      <c r="DE13" s="380"/>
      <c r="DF13" s="380"/>
      <c r="DG13" s="380"/>
      <c r="DH13" s="380"/>
      <c r="DI13" s="380"/>
      <c r="DJ13" s="380"/>
      <c r="DK13" s="380"/>
      <c r="DL13" s="380"/>
      <c r="DM13" s="380"/>
      <c r="DN13" s="380"/>
      <c r="DO13" s="380"/>
      <c r="DP13" s="380"/>
      <c r="DQ13" s="380"/>
      <c r="DR13" s="380"/>
      <c r="DS13" s="380"/>
      <c r="DT13" s="380"/>
      <c r="DU13" s="380"/>
      <c r="DV13" s="380"/>
      <c r="DW13" s="380"/>
      <c r="DX13" s="380"/>
      <c r="DY13" s="380"/>
      <c r="DZ13" s="380"/>
      <c r="EA13" s="380"/>
      <c r="EB13" s="380"/>
      <c r="EC13" s="380"/>
      <c r="ED13" s="380"/>
      <c r="EE13" s="380"/>
      <c r="EF13" s="380"/>
      <c r="EG13" s="380"/>
      <c r="EH13" s="380"/>
      <c r="EI13" s="380"/>
      <c r="EJ13" s="380"/>
      <c r="EK13" s="380"/>
      <c r="EL13" s="380"/>
      <c r="EM13" s="392"/>
      <c r="EN13" s="392"/>
      <c r="EO13" s="392"/>
      <c r="EP13" s="392"/>
      <c r="EQ13" s="392"/>
      <c r="ER13" s="392"/>
      <c r="ES13" s="392"/>
      <c r="ET13" s="392"/>
      <c r="EU13" s="380"/>
      <c r="EV13" s="380"/>
      <c r="EW13" s="380"/>
      <c r="EX13" s="380"/>
      <c r="EY13" s="380"/>
      <c r="EZ13" s="380"/>
      <c r="FA13" s="380"/>
      <c r="FB13" s="380"/>
      <c r="FC13" s="380"/>
      <c r="FD13" s="380"/>
      <c r="FE13" s="380"/>
      <c r="FF13" s="646"/>
      <c r="FG13" s="646"/>
      <c r="FH13" s="646"/>
      <c r="FI13" s="646"/>
      <c r="FJ13" s="646"/>
      <c r="FK13" s="646"/>
      <c r="FY13" s="377"/>
      <c r="FZ13" s="377"/>
      <c r="GA13" s="377"/>
      <c r="GB13" s="377"/>
      <c r="GC13" s="377"/>
      <c r="GD13" s="377"/>
      <c r="GE13" s="377"/>
      <c r="GF13" s="377"/>
    </row>
    <row r="14" spans="1:190" s="379" customFormat="1" ht="20.100000000000001" customHeight="1">
      <c r="D14" s="377"/>
      <c r="E14" s="377"/>
      <c r="F14" s="377"/>
      <c r="G14" s="380"/>
      <c r="H14" s="380"/>
      <c r="I14" s="380"/>
      <c r="J14" s="377"/>
      <c r="K14" s="377"/>
      <c r="L14" s="377"/>
      <c r="M14" s="377"/>
      <c r="N14" s="377"/>
      <c r="O14" s="377"/>
      <c r="P14" s="377"/>
      <c r="Q14" s="377"/>
      <c r="R14" s="377"/>
      <c r="S14" s="377"/>
      <c r="T14" s="377"/>
      <c r="U14" s="377"/>
      <c r="V14" s="377"/>
      <c r="W14" s="377"/>
      <c r="X14" s="377"/>
      <c r="Y14" s="377"/>
      <c r="Z14" s="377"/>
      <c r="AA14" s="377"/>
      <c r="AB14" s="377"/>
      <c r="AC14" s="377"/>
      <c r="AD14" s="377"/>
      <c r="AE14" s="377"/>
      <c r="AF14" s="377"/>
      <c r="AG14" s="377"/>
      <c r="AH14" s="377"/>
      <c r="AI14" s="377"/>
      <c r="AJ14" s="377"/>
      <c r="AK14" s="377"/>
      <c r="AL14" s="377"/>
      <c r="AM14" s="377"/>
      <c r="AN14" s="377"/>
      <c r="AO14" s="377"/>
      <c r="AP14" s="377"/>
      <c r="AQ14" s="377"/>
      <c r="AR14" s="377"/>
      <c r="AS14" s="377"/>
      <c r="AT14" s="377"/>
      <c r="AU14" s="377"/>
      <c r="AV14" s="377"/>
      <c r="AW14" s="380"/>
      <c r="AX14" s="380"/>
      <c r="AY14" s="380"/>
      <c r="AZ14" s="380"/>
      <c r="BA14" s="380"/>
      <c r="BB14" s="380"/>
      <c r="BC14" s="380"/>
      <c r="BD14" s="380"/>
      <c r="BE14" s="380"/>
      <c r="BF14" s="380"/>
      <c r="BG14" s="380"/>
      <c r="BH14" s="380"/>
      <c r="BI14" s="380"/>
      <c r="BJ14" s="380"/>
      <c r="BK14" s="380"/>
      <c r="BL14" s="380"/>
      <c r="BM14" s="380"/>
      <c r="BN14" s="380"/>
      <c r="BO14" s="380"/>
      <c r="BP14" s="380"/>
      <c r="BQ14" s="380"/>
      <c r="BR14" s="380"/>
      <c r="BS14" s="380"/>
      <c r="BT14" s="380"/>
      <c r="BU14" s="380"/>
      <c r="BV14" s="380"/>
      <c r="BW14" s="380"/>
      <c r="BX14" s="380"/>
      <c r="BY14" s="380"/>
      <c r="BZ14" s="380"/>
      <c r="CA14" s="380"/>
      <c r="CB14" s="380"/>
      <c r="CC14" s="380"/>
      <c r="CD14" s="380"/>
      <c r="CE14" s="380"/>
      <c r="CF14" s="380"/>
      <c r="CG14" s="380"/>
      <c r="CH14" s="380"/>
      <c r="CI14" s="380"/>
      <c r="CJ14" s="380"/>
      <c r="CK14" s="380"/>
      <c r="CL14" s="380"/>
      <c r="CM14" s="380"/>
      <c r="CN14" s="380"/>
      <c r="CO14" s="380"/>
      <c r="CP14" s="380"/>
      <c r="CQ14" s="380"/>
      <c r="CR14" s="380"/>
      <c r="CS14" s="380"/>
      <c r="CT14" s="380"/>
      <c r="CU14" s="380"/>
      <c r="CV14" s="380"/>
      <c r="CW14" s="380"/>
      <c r="CX14" s="380"/>
      <c r="CY14" s="380"/>
      <c r="CZ14" s="380"/>
      <c r="DA14" s="380"/>
      <c r="DB14" s="380"/>
      <c r="DC14" s="380"/>
      <c r="DD14" s="380"/>
      <c r="DE14" s="380"/>
      <c r="DF14" s="380"/>
      <c r="DG14" s="380"/>
      <c r="DH14" s="380"/>
      <c r="DI14" s="380"/>
      <c r="DJ14" s="380"/>
      <c r="DK14" s="380"/>
      <c r="DL14" s="380"/>
      <c r="DM14" s="380"/>
      <c r="DN14" s="380"/>
      <c r="DO14" s="380"/>
      <c r="DP14" s="380"/>
      <c r="DQ14" s="380"/>
      <c r="DR14" s="380"/>
      <c r="DS14" s="380"/>
      <c r="DT14" s="380"/>
      <c r="DU14" s="380"/>
      <c r="DV14" s="380"/>
      <c r="DW14" s="380"/>
      <c r="DX14" s="380"/>
      <c r="DY14" s="380"/>
      <c r="DZ14" s="380"/>
      <c r="EA14" s="380"/>
      <c r="EB14" s="380"/>
      <c r="EC14" s="380"/>
      <c r="ED14" s="380"/>
      <c r="EE14" s="380"/>
      <c r="EF14" s="380"/>
      <c r="EG14" s="380"/>
      <c r="EH14" s="380"/>
      <c r="EI14" s="380"/>
      <c r="EJ14" s="380"/>
      <c r="EK14" s="380"/>
      <c r="EL14" s="380"/>
      <c r="EM14" s="392"/>
      <c r="EN14" s="392"/>
      <c r="EO14" s="392"/>
      <c r="EP14" s="392"/>
      <c r="EQ14" s="392"/>
      <c r="ER14" s="392"/>
      <c r="ES14" s="392"/>
      <c r="ET14" s="392"/>
      <c r="EU14" s="380"/>
      <c r="EV14" s="380"/>
      <c r="EW14" s="377"/>
      <c r="EX14" s="377"/>
      <c r="EY14" s="377"/>
      <c r="EZ14" s="377"/>
      <c r="FA14" s="377"/>
      <c r="FB14" s="377"/>
      <c r="FC14" s="377"/>
      <c r="FD14" s="377"/>
      <c r="FE14" s="380"/>
      <c r="FF14" s="392"/>
      <c r="FG14" s="392"/>
      <c r="FH14" s="392"/>
      <c r="FI14" s="392"/>
      <c r="FJ14" s="392"/>
      <c r="FK14" s="392"/>
      <c r="FY14" s="377"/>
      <c r="FZ14" s="377"/>
      <c r="GA14" s="377"/>
      <c r="GB14" s="377"/>
      <c r="GC14" s="377"/>
      <c r="GD14" s="377"/>
      <c r="GE14" s="377"/>
      <c r="GF14" s="377"/>
    </row>
    <row r="15" spans="1:190" ht="20.100000000000001" customHeight="1">
      <c r="D15" s="380"/>
      <c r="E15" s="380"/>
      <c r="F15" s="380"/>
      <c r="G15" s="387"/>
      <c r="H15" s="387"/>
      <c r="I15" s="387"/>
      <c r="J15" s="377"/>
      <c r="K15" s="377"/>
      <c r="L15" s="377"/>
      <c r="M15" s="377"/>
      <c r="N15" s="377"/>
      <c r="O15" s="377"/>
      <c r="P15" s="377"/>
      <c r="Q15" s="377"/>
      <c r="R15" s="377"/>
      <c r="S15" s="377"/>
      <c r="T15" s="377"/>
      <c r="U15" s="377"/>
      <c r="V15" s="377"/>
      <c r="W15" s="377"/>
      <c r="X15" s="377"/>
      <c r="Y15" s="377"/>
      <c r="Z15" s="377"/>
      <c r="AA15" s="377"/>
      <c r="AB15" s="377"/>
      <c r="AV15" s="377"/>
      <c r="AW15" s="383"/>
      <c r="AX15" s="383"/>
      <c r="AY15" s="383"/>
      <c r="AZ15" s="383"/>
      <c r="BA15" s="390"/>
      <c r="BB15" s="390"/>
      <c r="BC15" s="383"/>
      <c r="BD15" s="383"/>
      <c r="BE15" s="383"/>
      <c r="BF15" s="383"/>
      <c r="BG15" s="383"/>
      <c r="BH15" s="383"/>
      <c r="BI15" s="383"/>
      <c r="BJ15" s="383"/>
      <c r="BK15" s="387"/>
      <c r="BL15" s="377"/>
      <c r="BM15" s="377"/>
      <c r="BN15" s="377"/>
      <c r="BO15" s="377"/>
      <c r="BP15" s="377"/>
      <c r="BQ15" s="377"/>
      <c r="BR15" s="377"/>
      <c r="BS15" s="377"/>
      <c r="BT15" s="377"/>
      <c r="BU15" s="377"/>
      <c r="BV15" s="377"/>
      <c r="BW15" s="377"/>
      <c r="BX15" s="377"/>
      <c r="BY15" s="383"/>
      <c r="BZ15" s="383"/>
      <c r="CA15" s="390"/>
      <c r="CB15" s="390"/>
      <c r="CC15" s="390"/>
      <c r="CD15" s="390"/>
      <c r="CE15" s="391"/>
      <c r="CF15" s="391"/>
      <c r="CG15" s="385"/>
      <c r="CH15" s="383"/>
      <c r="CI15" s="383"/>
      <c r="CJ15" s="383"/>
      <c r="CK15" s="383"/>
      <c r="CL15" s="383"/>
      <c r="CM15" s="383"/>
      <c r="CN15" s="383"/>
      <c r="CO15" s="383"/>
      <c r="CP15" s="383"/>
      <c r="CQ15" s="383"/>
      <c r="CR15" s="383"/>
      <c r="CS15" s="383"/>
      <c r="CT15" s="383"/>
      <c r="CU15" s="383"/>
      <c r="CV15" s="383"/>
      <c r="CW15" s="383"/>
      <c r="CX15" s="383"/>
      <c r="CY15" s="383"/>
      <c r="CZ15" s="383"/>
      <c r="DA15" s="383"/>
      <c r="DB15" s="383"/>
      <c r="DC15" s="383"/>
      <c r="DD15" s="383"/>
      <c r="DE15" s="383"/>
      <c r="DF15" s="383"/>
      <c r="DG15" s="383"/>
      <c r="DH15" s="383"/>
      <c r="DI15" s="390"/>
      <c r="DJ15" s="390"/>
      <c r="DK15" s="390"/>
      <c r="DL15" s="390"/>
      <c r="DM15" s="390"/>
      <c r="DN15" s="390"/>
      <c r="DO15" s="390"/>
      <c r="DP15" s="390"/>
      <c r="DQ15" s="390"/>
      <c r="DR15" s="390"/>
      <c r="DS15" s="390"/>
      <c r="DT15" s="390"/>
      <c r="DU15" s="390"/>
      <c r="DV15" s="390"/>
      <c r="DW15" s="390"/>
      <c r="DX15" s="390"/>
      <c r="DY15" s="390"/>
      <c r="DZ15" s="390"/>
      <c r="EA15" s="390"/>
      <c r="EB15" s="390"/>
      <c r="EC15" s="390"/>
      <c r="ED15" s="390"/>
      <c r="EE15" s="377"/>
      <c r="EM15" s="380"/>
      <c r="EN15" s="380"/>
      <c r="EO15" s="380"/>
      <c r="EP15" s="380"/>
      <c r="EQ15" s="380"/>
      <c r="ER15" s="380"/>
      <c r="ES15" s="380"/>
      <c r="ET15" s="380"/>
      <c r="EW15" s="383"/>
      <c r="EX15" s="383"/>
      <c r="EY15" s="383"/>
      <c r="EZ15" s="383"/>
      <c r="FA15" s="383"/>
      <c r="FB15" s="389"/>
      <c r="FC15" s="383"/>
      <c r="FD15" s="383"/>
      <c r="FE15" s="386"/>
      <c r="FF15" s="392"/>
      <c r="FG15" s="392"/>
      <c r="FH15" s="392"/>
      <c r="FI15" s="392"/>
      <c r="FJ15" s="392"/>
      <c r="FK15" s="392"/>
    </row>
    <row r="16" spans="1:190" ht="20.100000000000001" customHeight="1">
      <c r="D16" s="380"/>
      <c r="E16" s="380"/>
      <c r="F16" s="380"/>
      <c r="G16" s="387"/>
      <c r="H16" s="387"/>
      <c r="I16" s="387"/>
      <c r="J16" s="380"/>
      <c r="K16" s="377"/>
      <c r="L16" s="377"/>
      <c r="M16" s="377"/>
      <c r="N16" s="377"/>
      <c r="O16" s="377"/>
      <c r="P16" s="377"/>
      <c r="Q16" s="377"/>
      <c r="R16" s="377"/>
      <c r="S16" s="377"/>
      <c r="T16" s="377"/>
      <c r="U16" s="377"/>
      <c r="V16" s="377"/>
      <c r="W16" s="377"/>
      <c r="X16" s="377"/>
      <c r="Y16" s="377"/>
      <c r="Z16" s="377"/>
      <c r="AA16" s="377"/>
      <c r="AB16" s="377"/>
      <c r="AV16" s="377"/>
      <c r="AW16" s="383"/>
      <c r="AX16" s="383"/>
      <c r="AY16" s="383"/>
      <c r="AZ16" s="383"/>
      <c r="BA16" s="390"/>
      <c r="BB16" s="390"/>
      <c r="BC16" s="383"/>
      <c r="BD16" s="383"/>
      <c r="BE16" s="383"/>
      <c r="BF16" s="383"/>
      <c r="BG16" s="383"/>
      <c r="BH16" s="383"/>
      <c r="BI16" s="383"/>
      <c r="BJ16" s="383"/>
      <c r="BK16" s="387"/>
      <c r="BL16" s="377"/>
      <c r="BM16" s="377"/>
      <c r="BN16" s="377"/>
      <c r="BO16" s="377"/>
      <c r="BP16" s="377"/>
      <c r="BQ16" s="377"/>
      <c r="BR16" s="377"/>
      <c r="BS16" s="377"/>
      <c r="BT16" s="377"/>
      <c r="BU16" s="377"/>
      <c r="BV16" s="377"/>
      <c r="BW16" s="377"/>
      <c r="BX16" s="377"/>
      <c r="BY16" s="383"/>
      <c r="BZ16" s="383"/>
      <c r="CA16" s="390"/>
      <c r="CB16" s="390"/>
      <c r="CC16" s="390"/>
      <c r="CD16" s="390"/>
      <c r="CE16" s="391"/>
      <c r="CF16" s="391"/>
      <c r="CG16" s="385"/>
      <c r="CH16" s="383"/>
      <c r="CI16" s="383"/>
      <c r="CJ16" s="383"/>
      <c r="CK16" s="383"/>
      <c r="CL16" s="383"/>
      <c r="CM16" s="383"/>
      <c r="CN16" s="383"/>
      <c r="CO16" s="383"/>
      <c r="CP16" s="383"/>
      <c r="CQ16" s="383"/>
      <c r="CR16" s="383"/>
      <c r="CS16" s="383"/>
      <c r="CT16" s="383"/>
      <c r="CU16" s="383"/>
      <c r="CV16" s="383"/>
      <c r="CW16" s="383"/>
      <c r="CX16" s="383"/>
      <c r="CY16" s="383"/>
      <c r="CZ16" s="383"/>
      <c r="DA16" s="383"/>
      <c r="DB16" s="383"/>
      <c r="DC16" s="383"/>
      <c r="DD16" s="383"/>
      <c r="DE16" s="383"/>
      <c r="DF16" s="383"/>
      <c r="DG16" s="383"/>
      <c r="DH16" s="383"/>
      <c r="DI16" s="390"/>
      <c r="DJ16" s="390"/>
      <c r="DK16" s="390"/>
      <c r="DL16" s="390"/>
      <c r="DM16" s="390"/>
      <c r="DN16" s="390"/>
      <c r="DO16" s="390"/>
      <c r="DP16" s="390"/>
      <c r="DQ16" s="390"/>
      <c r="DR16" s="390"/>
      <c r="DS16" s="390"/>
      <c r="DT16" s="390"/>
      <c r="DU16" s="390"/>
      <c r="DV16" s="390"/>
      <c r="DW16" s="390"/>
      <c r="DX16" s="390"/>
      <c r="DY16" s="390"/>
      <c r="DZ16" s="390"/>
      <c r="EA16" s="390"/>
      <c r="EB16" s="390"/>
      <c r="EC16" s="390"/>
      <c r="ED16" s="390"/>
      <c r="EE16" s="377"/>
      <c r="EM16" s="380"/>
      <c r="EN16" s="380"/>
      <c r="EO16" s="380"/>
      <c r="EP16" s="380"/>
      <c r="EQ16" s="380"/>
      <c r="ER16" s="380"/>
      <c r="ES16" s="380"/>
      <c r="ET16" s="380"/>
      <c r="EW16" s="383"/>
      <c r="EX16" s="383"/>
      <c r="EY16" s="383"/>
      <c r="EZ16" s="383"/>
      <c r="FA16" s="383"/>
      <c r="FB16" s="389"/>
      <c r="FC16" s="383"/>
      <c r="FD16" s="383"/>
      <c r="FE16" s="386"/>
      <c r="FF16" s="380"/>
      <c r="FG16" s="380"/>
      <c r="FH16" s="380"/>
      <c r="FI16" s="380"/>
      <c r="FJ16" s="380"/>
      <c r="FK16" s="380"/>
      <c r="FY16" s="379"/>
      <c r="FZ16" s="379"/>
      <c r="GA16" s="379"/>
      <c r="GB16" s="379"/>
      <c r="GC16" s="379"/>
      <c r="GD16" s="379"/>
      <c r="GE16" s="379"/>
      <c r="GF16" s="379"/>
    </row>
    <row r="17" spans="4:188" ht="20.100000000000001" customHeight="1">
      <c r="D17" s="380"/>
      <c r="E17" s="380"/>
      <c r="F17" s="380"/>
      <c r="G17" s="387"/>
      <c r="H17" s="387"/>
      <c r="I17" s="387"/>
      <c r="J17" s="380"/>
      <c r="K17" s="377"/>
      <c r="L17" s="377"/>
      <c r="M17" s="377"/>
      <c r="N17" s="377"/>
      <c r="O17" s="377"/>
      <c r="P17" s="377"/>
      <c r="Q17" s="377"/>
      <c r="R17" s="377"/>
      <c r="S17" s="377"/>
      <c r="T17" s="377"/>
      <c r="U17" s="377"/>
      <c r="V17" s="377"/>
      <c r="W17" s="377"/>
      <c r="X17" s="377"/>
      <c r="Y17" s="377"/>
      <c r="Z17" s="377"/>
      <c r="AA17" s="377"/>
      <c r="AB17" s="377"/>
      <c r="AV17" s="377"/>
      <c r="AW17" s="383"/>
      <c r="AX17" s="383"/>
      <c r="AY17" s="383"/>
      <c r="AZ17" s="383"/>
      <c r="BA17" s="390"/>
      <c r="BB17" s="390"/>
      <c r="BC17" s="383"/>
      <c r="BD17" s="383"/>
      <c r="BE17" s="383"/>
      <c r="BF17" s="383"/>
      <c r="BG17" s="383"/>
      <c r="BH17" s="383"/>
      <c r="BI17" s="383"/>
      <c r="BJ17" s="383"/>
      <c r="BK17" s="387"/>
      <c r="BL17" s="377"/>
      <c r="BM17" s="377"/>
      <c r="BN17" s="377"/>
      <c r="BO17" s="377"/>
      <c r="BP17" s="377"/>
      <c r="BQ17" s="377"/>
      <c r="BR17" s="377"/>
      <c r="BS17" s="377"/>
      <c r="BT17" s="377"/>
      <c r="BU17" s="377"/>
      <c r="BV17" s="377"/>
      <c r="BW17" s="377"/>
      <c r="BX17" s="377"/>
      <c r="BY17" s="383"/>
      <c r="BZ17" s="383"/>
      <c r="CA17" s="390"/>
      <c r="CB17" s="390"/>
      <c r="CC17" s="390"/>
      <c r="CD17" s="390"/>
      <c r="CE17" s="391"/>
      <c r="CF17" s="391"/>
      <c r="CG17" s="385"/>
      <c r="CH17" s="383"/>
      <c r="CI17" s="383"/>
      <c r="CJ17" s="383"/>
      <c r="CK17" s="383"/>
      <c r="CL17" s="383"/>
      <c r="CM17" s="383"/>
      <c r="CN17" s="383"/>
      <c r="CO17" s="383"/>
      <c r="CP17" s="383"/>
      <c r="CQ17" s="383"/>
      <c r="CR17" s="383"/>
      <c r="CS17" s="383"/>
      <c r="CT17" s="383"/>
      <c r="CU17" s="383"/>
      <c r="CV17" s="383"/>
      <c r="CW17" s="383"/>
      <c r="CX17" s="383"/>
      <c r="CY17" s="383"/>
      <c r="CZ17" s="383"/>
      <c r="DA17" s="383"/>
      <c r="DB17" s="383"/>
      <c r="DC17" s="383"/>
      <c r="DD17" s="383"/>
      <c r="DE17" s="383"/>
      <c r="DF17" s="383"/>
      <c r="DG17" s="383"/>
      <c r="DH17" s="383"/>
      <c r="DI17" s="390"/>
      <c r="DJ17" s="390"/>
      <c r="DK17" s="390"/>
      <c r="DL17" s="390"/>
      <c r="DM17" s="390"/>
      <c r="DN17" s="390"/>
      <c r="DO17" s="390"/>
      <c r="DP17" s="390"/>
      <c r="DQ17" s="390"/>
      <c r="DR17" s="390"/>
      <c r="DS17" s="390"/>
      <c r="DT17" s="390"/>
      <c r="DU17" s="390"/>
      <c r="DV17" s="390"/>
      <c r="DW17" s="390"/>
      <c r="DX17" s="390"/>
      <c r="DY17" s="390"/>
      <c r="DZ17" s="390"/>
      <c r="EA17" s="390"/>
      <c r="EB17" s="390"/>
      <c r="EC17" s="390"/>
      <c r="ED17" s="390"/>
      <c r="EE17" s="377"/>
      <c r="EM17" s="380"/>
      <c r="EN17" s="380"/>
      <c r="EO17" s="380"/>
      <c r="EP17" s="380"/>
      <c r="EQ17" s="380"/>
      <c r="ER17" s="380"/>
      <c r="ES17" s="380"/>
      <c r="ET17" s="380"/>
      <c r="EW17" s="383"/>
      <c r="EX17" s="383"/>
      <c r="EY17" s="383"/>
      <c r="EZ17" s="383"/>
      <c r="FA17" s="383"/>
      <c r="FB17" s="389"/>
      <c r="FC17" s="383"/>
      <c r="FD17" s="383"/>
      <c r="FE17" s="386"/>
      <c r="FF17" s="380"/>
      <c r="FG17" s="380"/>
      <c r="FH17" s="380"/>
      <c r="FI17" s="380"/>
      <c r="FJ17" s="380"/>
      <c r="FK17" s="380"/>
      <c r="FY17" s="379"/>
      <c r="FZ17" s="379"/>
      <c r="GA17" s="379"/>
      <c r="GB17" s="379"/>
      <c r="GC17" s="379"/>
      <c r="GD17" s="379"/>
      <c r="GE17" s="379"/>
      <c r="GF17" s="379"/>
    </row>
    <row r="18" spans="4:188" ht="20.100000000000001" customHeight="1">
      <c r="D18" s="380"/>
      <c r="E18" s="380"/>
      <c r="F18" s="380"/>
      <c r="G18" s="387"/>
      <c r="H18" s="387"/>
      <c r="I18" s="387"/>
      <c r="J18" s="380"/>
      <c r="K18" s="380"/>
      <c r="L18" s="377"/>
      <c r="M18" s="377"/>
      <c r="N18" s="377"/>
      <c r="O18" s="377"/>
      <c r="P18" s="380"/>
      <c r="Q18" s="377"/>
      <c r="R18" s="377"/>
      <c r="S18" s="377"/>
      <c r="T18" s="377"/>
      <c r="U18" s="377"/>
      <c r="V18" s="377"/>
      <c r="W18" s="377"/>
      <c r="X18" s="377"/>
      <c r="Y18" s="377"/>
      <c r="Z18" s="377"/>
      <c r="AA18" s="377"/>
      <c r="AB18" s="377"/>
      <c r="AV18" s="377"/>
      <c r="AW18" s="383"/>
      <c r="AX18" s="383"/>
      <c r="AY18" s="383"/>
      <c r="AZ18" s="383"/>
      <c r="BA18" s="390"/>
      <c r="BB18" s="390"/>
      <c r="BC18" s="383"/>
      <c r="BD18" s="383"/>
      <c r="BE18" s="383"/>
      <c r="BF18" s="383"/>
      <c r="BG18" s="383"/>
      <c r="BH18" s="383"/>
      <c r="BI18" s="383"/>
      <c r="BJ18" s="383"/>
      <c r="BK18" s="387"/>
      <c r="BL18" s="377"/>
      <c r="BM18" s="377"/>
      <c r="BN18" s="377"/>
      <c r="BO18" s="377"/>
      <c r="BP18" s="377"/>
      <c r="BQ18" s="377"/>
      <c r="BR18" s="377"/>
      <c r="BS18" s="377"/>
      <c r="BT18" s="377"/>
      <c r="BU18" s="377"/>
      <c r="BV18" s="377"/>
      <c r="BW18" s="377"/>
      <c r="BX18" s="377"/>
      <c r="BY18" s="383"/>
      <c r="BZ18" s="383"/>
      <c r="CA18" s="390"/>
      <c r="CB18" s="390"/>
      <c r="CC18" s="390"/>
      <c r="CD18" s="390"/>
      <c r="CE18" s="391"/>
      <c r="CF18" s="391"/>
      <c r="CG18" s="385"/>
      <c r="CH18" s="383"/>
      <c r="CI18" s="383"/>
      <c r="CJ18" s="383"/>
      <c r="CK18" s="383"/>
      <c r="CL18" s="383"/>
      <c r="CM18" s="383"/>
      <c r="CN18" s="383"/>
      <c r="CO18" s="383"/>
      <c r="CP18" s="383"/>
      <c r="CQ18" s="383"/>
      <c r="CR18" s="383"/>
      <c r="CS18" s="383"/>
      <c r="CT18" s="383"/>
      <c r="CU18" s="383"/>
      <c r="CV18" s="383"/>
      <c r="CW18" s="383"/>
      <c r="CX18" s="383"/>
      <c r="CY18" s="383"/>
      <c r="CZ18" s="383"/>
      <c r="DA18" s="383"/>
      <c r="DB18" s="383"/>
      <c r="DC18" s="383"/>
      <c r="DD18" s="383"/>
      <c r="DE18" s="383"/>
      <c r="DF18" s="383"/>
      <c r="DG18" s="383"/>
      <c r="DH18" s="383"/>
      <c r="DI18" s="390"/>
      <c r="DJ18" s="390"/>
      <c r="DK18" s="390"/>
      <c r="DL18" s="390"/>
      <c r="DM18" s="390"/>
      <c r="DN18" s="390"/>
      <c r="DO18" s="390"/>
      <c r="DP18" s="390"/>
      <c r="DQ18" s="390"/>
      <c r="DR18" s="390"/>
      <c r="DS18" s="390"/>
      <c r="DT18" s="390"/>
      <c r="DU18" s="390"/>
      <c r="DV18" s="390"/>
      <c r="DW18" s="390"/>
      <c r="DX18" s="390"/>
      <c r="DY18" s="390"/>
      <c r="DZ18" s="390"/>
      <c r="EA18" s="390"/>
      <c r="EB18" s="390"/>
      <c r="EC18" s="390"/>
      <c r="ED18" s="390"/>
      <c r="EE18" s="377"/>
      <c r="EM18" s="380"/>
      <c r="EN18" s="380"/>
      <c r="EO18" s="380"/>
      <c r="EP18" s="380"/>
      <c r="EQ18" s="380"/>
      <c r="ER18" s="380"/>
      <c r="ES18" s="380"/>
      <c r="ET18" s="380"/>
      <c r="EW18" s="383"/>
      <c r="EX18" s="383"/>
      <c r="EY18" s="383"/>
      <c r="EZ18" s="383"/>
      <c r="FA18" s="383"/>
      <c r="FB18" s="389"/>
      <c r="FC18" s="383"/>
      <c r="FD18" s="383"/>
      <c r="FE18" s="386"/>
      <c r="FF18" s="380"/>
      <c r="FG18" s="380"/>
      <c r="FH18" s="380"/>
      <c r="FI18" s="380"/>
      <c r="FJ18" s="380"/>
      <c r="FK18" s="380"/>
      <c r="FY18" s="379"/>
      <c r="FZ18" s="379"/>
      <c r="GA18" s="379"/>
      <c r="GB18" s="379"/>
      <c r="GC18" s="379"/>
      <c r="GD18" s="379"/>
      <c r="GE18" s="379"/>
      <c r="GF18" s="379"/>
    </row>
    <row r="19" spans="4:188" ht="20.100000000000001" customHeight="1">
      <c r="D19" s="380"/>
      <c r="E19" s="380"/>
      <c r="F19" s="380"/>
      <c r="J19" s="380"/>
      <c r="K19" s="380"/>
      <c r="L19" s="377"/>
      <c r="M19" s="380"/>
      <c r="N19" s="380"/>
      <c r="O19" s="380"/>
      <c r="P19" s="380"/>
      <c r="Q19" s="377"/>
      <c r="R19" s="380"/>
      <c r="S19" s="380"/>
      <c r="T19" s="380"/>
      <c r="U19" s="380"/>
      <c r="V19" s="380"/>
      <c r="W19" s="380"/>
      <c r="X19" s="380"/>
      <c r="Y19" s="380"/>
      <c r="Z19" s="380"/>
      <c r="AA19" s="380"/>
      <c r="AB19" s="380"/>
      <c r="AC19" s="380"/>
      <c r="AD19" s="380"/>
      <c r="AE19" s="380"/>
      <c r="AF19" s="380"/>
      <c r="AG19" s="380"/>
      <c r="AH19" s="380"/>
      <c r="AI19" s="380"/>
      <c r="AJ19" s="380"/>
      <c r="AK19" s="380"/>
      <c r="AL19" s="380"/>
      <c r="AM19" s="380"/>
      <c r="AN19" s="380"/>
      <c r="AO19" s="380"/>
      <c r="AP19" s="380"/>
      <c r="AQ19" s="380"/>
      <c r="AR19" s="380"/>
      <c r="AS19" s="380"/>
      <c r="AT19" s="380"/>
      <c r="AU19" s="380"/>
      <c r="AV19" s="380"/>
      <c r="AW19" s="383"/>
      <c r="AX19" s="383"/>
      <c r="AY19" s="383"/>
      <c r="AZ19" s="383"/>
      <c r="BA19" s="383"/>
      <c r="BB19" s="383"/>
      <c r="BC19" s="383"/>
      <c r="BD19" s="383"/>
      <c r="BE19" s="383"/>
      <c r="BF19" s="383"/>
      <c r="BG19" s="383"/>
      <c r="BH19" s="383"/>
      <c r="BI19" s="383"/>
      <c r="BJ19" s="383"/>
      <c r="BK19" s="384"/>
      <c r="BL19" s="384"/>
      <c r="BM19" s="377"/>
      <c r="BN19" s="383"/>
      <c r="BO19" s="383"/>
      <c r="BP19" s="383"/>
      <c r="BQ19" s="383"/>
      <c r="BR19" s="383"/>
      <c r="BS19" s="383"/>
      <c r="BT19" s="383"/>
      <c r="BU19" s="383"/>
      <c r="BV19" s="383"/>
      <c r="BW19" s="383"/>
      <c r="BX19" s="383"/>
      <c r="BY19" s="383"/>
      <c r="BZ19" s="383"/>
      <c r="CA19" s="383"/>
      <c r="CB19" s="383"/>
      <c r="CC19" s="383"/>
      <c r="CD19" s="383"/>
      <c r="CE19" s="383"/>
      <c r="CF19" s="383"/>
      <c r="CG19" s="383"/>
      <c r="CH19" s="383"/>
      <c r="CI19" s="383"/>
      <c r="CJ19" s="383"/>
      <c r="CK19" s="383"/>
      <c r="CL19" s="383"/>
      <c r="CM19" s="383"/>
      <c r="CN19" s="383"/>
      <c r="CO19" s="383"/>
      <c r="CP19" s="383"/>
      <c r="CQ19" s="383"/>
      <c r="CR19" s="383"/>
      <c r="CS19" s="383"/>
      <c r="CT19" s="383"/>
      <c r="CU19" s="383"/>
      <c r="CV19" s="383"/>
      <c r="CW19" s="383"/>
      <c r="CX19" s="383"/>
      <c r="CY19" s="383"/>
      <c r="CZ19" s="383"/>
      <c r="DA19" s="383"/>
      <c r="DB19" s="383"/>
      <c r="DC19" s="383"/>
      <c r="DD19" s="383"/>
      <c r="DE19" s="383"/>
      <c r="DF19" s="383"/>
      <c r="DG19" s="383"/>
      <c r="DH19" s="383"/>
      <c r="DI19" s="383"/>
      <c r="DJ19" s="383"/>
      <c r="DK19" s="383"/>
      <c r="DL19" s="383"/>
      <c r="DM19" s="383"/>
      <c r="DN19" s="383"/>
      <c r="DO19" s="383"/>
      <c r="DP19" s="383"/>
      <c r="DQ19" s="383"/>
      <c r="DR19" s="383"/>
      <c r="DS19" s="383"/>
      <c r="DT19" s="383"/>
      <c r="DU19" s="383"/>
      <c r="DV19" s="383"/>
      <c r="DW19" s="383"/>
      <c r="DX19" s="383"/>
      <c r="DY19" s="383"/>
      <c r="DZ19" s="383"/>
      <c r="EA19" s="383"/>
      <c r="EB19" s="383"/>
      <c r="EC19" s="383"/>
      <c r="ED19" s="383"/>
      <c r="EE19" s="383"/>
      <c r="EF19" s="383"/>
      <c r="EG19" s="383"/>
      <c r="EH19" s="383"/>
      <c r="EI19" s="383"/>
      <c r="EJ19" s="383"/>
      <c r="EK19" s="383"/>
      <c r="EL19" s="383"/>
      <c r="EU19" s="383"/>
      <c r="EV19" s="383"/>
      <c r="EW19" s="383"/>
      <c r="EX19" s="383"/>
      <c r="EY19" s="383"/>
      <c r="EZ19" s="383"/>
      <c r="FA19" s="383"/>
      <c r="FB19" s="388"/>
      <c r="FC19" s="383"/>
      <c r="FD19" s="383"/>
      <c r="FE19" s="383"/>
      <c r="FF19" s="380"/>
      <c r="FG19" s="380"/>
      <c r="FH19" s="380"/>
      <c r="FI19" s="380"/>
      <c r="FJ19" s="380"/>
      <c r="FK19" s="380"/>
      <c r="FY19" s="379"/>
      <c r="FZ19" s="379"/>
      <c r="GA19" s="379"/>
      <c r="GB19" s="379"/>
      <c r="GC19" s="379"/>
      <c r="GD19" s="379"/>
      <c r="GE19" s="379"/>
      <c r="GF19" s="379"/>
    </row>
    <row r="20" spans="4:188" ht="15" customHeight="1">
      <c r="D20" s="380"/>
      <c r="E20" s="380"/>
      <c r="F20" s="380"/>
      <c r="J20" s="380"/>
      <c r="K20" s="380"/>
      <c r="L20" s="377"/>
      <c r="M20" s="380"/>
      <c r="N20" s="380"/>
      <c r="O20" s="380"/>
      <c r="P20" s="380"/>
      <c r="Q20" s="377"/>
      <c r="R20" s="380"/>
      <c r="S20" s="380"/>
      <c r="T20" s="380"/>
      <c r="U20" s="380"/>
      <c r="V20" s="380"/>
      <c r="W20" s="380"/>
      <c r="X20" s="380"/>
      <c r="Y20" s="380"/>
      <c r="Z20" s="380"/>
      <c r="AA20" s="380"/>
      <c r="AB20" s="380"/>
      <c r="AC20" s="380"/>
      <c r="AD20" s="380"/>
      <c r="AE20" s="380"/>
      <c r="AF20" s="380"/>
      <c r="AG20" s="380"/>
      <c r="AH20" s="380"/>
      <c r="AI20" s="380"/>
      <c r="AJ20" s="380"/>
      <c r="AK20" s="380"/>
      <c r="AL20" s="380"/>
      <c r="AM20" s="380"/>
      <c r="AN20" s="380"/>
      <c r="AO20" s="380"/>
      <c r="AP20" s="380"/>
      <c r="AQ20" s="380"/>
      <c r="AR20" s="380"/>
      <c r="AS20" s="380"/>
      <c r="AT20" s="380"/>
      <c r="AU20" s="380"/>
      <c r="AV20" s="380"/>
      <c r="AW20" s="383"/>
      <c r="AX20" s="383"/>
      <c r="AY20" s="383"/>
      <c r="AZ20" s="383"/>
      <c r="BA20" s="383"/>
      <c r="BB20" s="383"/>
      <c r="BC20" s="383"/>
      <c r="BD20" s="383"/>
      <c r="BE20" s="383"/>
      <c r="BF20" s="383"/>
      <c r="BG20" s="383"/>
      <c r="BH20" s="383"/>
      <c r="BI20" s="383"/>
      <c r="BJ20" s="383"/>
      <c r="BK20" s="384"/>
      <c r="BL20" s="384"/>
      <c r="BM20" s="377"/>
      <c r="BN20" s="383"/>
      <c r="BO20" s="383"/>
      <c r="BP20" s="383"/>
      <c r="BQ20" s="383"/>
      <c r="BR20" s="383"/>
      <c r="BS20" s="383"/>
      <c r="BT20" s="383"/>
      <c r="BU20" s="383"/>
      <c r="BV20" s="383"/>
      <c r="BW20" s="383"/>
      <c r="BX20" s="383"/>
      <c r="BY20" s="383"/>
      <c r="BZ20" s="383"/>
      <c r="CA20" s="383"/>
      <c r="CB20" s="383"/>
      <c r="CC20" s="383"/>
      <c r="CD20" s="383"/>
      <c r="CE20" s="383"/>
      <c r="CF20" s="383"/>
      <c r="CG20" s="383"/>
      <c r="CH20" s="383"/>
      <c r="CI20" s="383"/>
      <c r="CJ20" s="383"/>
      <c r="CK20" s="383"/>
      <c r="CL20" s="383"/>
      <c r="CM20" s="383"/>
      <c r="CN20" s="383"/>
      <c r="CO20" s="383"/>
      <c r="CP20" s="383"/>
      <c r="CQ20" s="383"/>
      <c r="CR20" s="383"/>
      <c r="CS20" s="383"/>
      <c r="CT20" s="383"/>
      <c r="CU20" s="383"/>
      <c r="CV20" s="383"/>
      <c r="CW20" s="383"/>
      <c r="CX20" s="383"/>
      <c r="CY20" s="383"/>
      <c r="CZ20" s="383"/>
      <c r="DA20" s="383"/>
      <c r="DB20" s="383"/>
      <c r="DC20" s="383"/>
      <c r="DD20" s="383"/>
      <c r="DE20" s="383"/>
      <c r="DF20" s="383"/>
      <c r="DG20" s="383"/>
      <c r="DH20" s="383"/>
      <c r="DI20" s="383"/>
      <c r="DJ20" s="383"/>
      <c r="DK20" s="383"/>
      <c r="DL20" s="383"/>
      <c r="DM20" s="383"/>
      <c r="DN20" s="383"/>
      <c r="DO20" s="383"/>
      <c r="DP20" s="383"/>
      <c r="DQ20" s="383"/>
      <c r="DR20" s="383"/>
      <c r="DS20" s="383"/>
      <c r="DT20" s="383"/>
      <c r="DU20" s="383"/>
      <c r="DV20" s="383"/>
      <c r="DW20" s="383"/>
      <c r="DX20" s="383"/>
      <c r="DY20" s="383"/>
      <c r="DZ20" s="383"/>
      <c r="EA20" s="383"/>
      <c r="EB20" s="383"/>
      <c r="EC20" s="383"/>
      <c r="ED20" s="383"/>
      <c r="EE20" s="383"/>
      <c r="EF20" s="383"/>
      <c r="EG20" s="383"/>
      <c r="EH20" s="383"/>
      <c r="EI20" s="383"/>
      <c r="EJ20" s="383"/>
      <c r="EK20" s="383"/>
      <c r="EL20" s="383"/>
      <c r="EU20" s="383"/>
      <c r="EV20" s="383"/>
      <c r="EW20" s="383"/>
      <c r="EX20" s="383"/>
      <c r="EY20" s="383"/>
      <c r="EZ20" s="383"/>
      <c r="FA20" s="383"/>
      <c r="FB20" s="388"/>
      <c r="FC20" s="383"/>
      <c r="FD20" s="383"/>
      <c r="FE20" s="383"/>
      <c r="FF20" s="386"/>
      <c r="FG20" s="386"/>
      <c r="FH20" s="386"/>
      <c r="FI20" s="386"/>
      <c r="FJ20" s="386"/>
      <c r="FK20" s="386"/>
    </row>
    <row r="21" spans="4:188" ht="12" customHeight="1">
      <c r="D21" s="380"/>
      <c r="E21" s="380"/>
      <c r="F21" s="380"/>
      <c r="J21" s="380"/>
      <c r="K21" s="380"/>
      <c r="L21" s="377"/>
      <c r="M21" s="380"/>
      <c r="N21" s="380"/>
      <c r="O21" s="380"/>
      <c r="P21" s="380"/>
      <c r="Q21" s="377"/>
      <c r="R21" s="380"/>
      <c r="S21" s="380"/>
      <c r="T21" s="380"/>
      <c r="U21" s="380"/>
      <c r="V21" s="380"/>
      <c r="W21" s="380"/>
      <c r="X21" s="380"/>
      <c r="Y21" s="380"/>
      <c r="Z21" s="380"/>
      <c r="AA21" s="380"/>
      <c r="AB21" s="380"/>
      <c r="AC21" s="380"/>
      <c r="AD21" s="380"/>
      <c r="AE21" s="380"/>
      <c r="AF21" s="380"/>
      <c r="AG21" s="380"/>
      <c r="AH21" s="380"/>
      <c r="AI21" s="380"/>
      <c r="AJ21" s="380"/>
      <c r="AK21" s="380"/>
      <c r="AL21" s="380"/>
      <c r="AM21" s="380"/>
      <c r="AN21" s="380"/>
      <c r="AO21" s="380"/>
      <c r="AP21" s="380"/>
      <c r="AQ21" s="380"/>
      <c r="AR21" s="380"/>
      <c r="AS21" s="380"/>
      <c r="AT21" s="380"/>
      <c r="AU21" s="380"/>
      <c r="AV21" s="380"/>
      <c r="FF21" s="386"/>
      <c r="FG21" s="386"/>
      <c r="FH21" s="386"/>
      <c r="FI21" s="386"/>
      <c r="FJ21" s="386"/>
      <c r="FK21" s="386"/>
    </row>
    <row r="22" spans="4:188" ht="12" customHeight="1">
      <c r="D22" s="380"/>
      <c r="E22" s="380"/>
      <c r="F22" s="380"/>
      <c r="J22" s="380"/>
      <c r="K22" s="380"/>
      <c r="L22" s="377"/>
      <c r="M22" s="380"/>
      <c r="N22" s="380"/>
      <c r="O22" s="380"/>
      <c r="P22" s="380"/>
      <c r="Q22" s="377"/>
      <c r="R22" s="380"/>
      <c r="S22" s="380"/>
      <c r="T22" s="380"/>
      <c r="U22" s="380"/>
      <c r="V22" s="380"/>
      <c r="W22" s="380"/>
      <c r="X22" s="380"/>
      <c r="Y22" s="380"/>
      <c r="Z22" s="380"/>
      <c r="AA22" s="380"/>
      <c r="AB22" s="380"/>
      <c r="AC22" s="380"/>
      <c r="AD22" s="380"/>
      <c r="AE22" s="380"/>
      <c r="AF22" s="380"/>
      <c r="AG22" s="380"/>
      <c r="AH22" s="380"/>
      <c r="AI22" s="380"/>
      <c r="AJ22" s="380"/>
      <c r="AK22" s="380"/>
      <c r="AL22" s="380"/>
      <c r="AM22" s="380"/>
      <c r="AN22" s="380"/>
      <c r="AO22" s="380"/>
      <c r="AP22" s="380"/>
      <c r="AQ22" s="380"/>
      <c r="AR22" s="380"/>
      <c r="AS22" s="380"/>
      <c r="AT22" s="380"/>
      <c r="AU22" s="380"/>
      <c r="AV22" s="380"/>
      <c r="FF22" s="386"/>
      <c r="FG22" s="386"/>
      <c r="FH22" s="386"/>
      <c r="FI22" s="386"/>
      <c r="FJ22" s="386"/>
      <c r="FK22" s="386"/>
    </row>
    <row r="23" spans="4:188" ht="12" customHeight="1">
      <c r="D23" s="380"/>
      <c r="E23" s="380"/>
      <c r="F23" s="380"/>
      <c r="J23" s="380"/>
      <c r="K23" s="380"/>
      <c r="L23" s="377"/>
      <c r="M23" s="380"/>
      <c r="N23" s="380"/>
      <c r="O23" s="380"/>
      <c r="P23" s="380"/>
      <c r="Q23" s="377"/>
      <c r="R23" s="380"/>
      <c r="S23" s="380"/>
      <c r="T23" s="380"/>
      <c r="U23" s="380"/>
      <c r="V23" s="380"/>
      <c r="W23" s="380"/>
      <c r="X23" s="380"/>
      <c r="Y23" s="380"/>
      <c r="Z23" s="380"/>
      <c r="AA23" s="380"/>
      <c r="AB23" s="380"/>
      <c r="AC23" s="380"/>
      <c r="AD23" s="380"/>
      <c r="AE23" s="380"/>
      <c r="AF23" s="380"/>
      <c r="AG23" s="380"/>
      <c r="AH23" s="380"/>
      <c r="AI23" s="380"/>
      <c r="AJ23" s="380"/>
      <c r="AK23" s="380"/>
      <c r="AL23" s="380"/>
      <c r="AM23" s="380"/>
      <c r="AN23" s="380"/>
      <c r="AO23" s="380"/>
      <c r="AP23" s="380"/>
      <c r="AQ23" s="380"/>
      <c r="AR23" s="380"/>
      <c r="AS23" s="380"/>
      <c r="AT23" s="380"/>
      <c r="AU23" s="380"/>
      <c r="AV23" s="380"/>
      <c r="EM23" s="383"/>
      <c r="EN23" s="383"/>
      <c r="EO23" s="383"/>
      <c r="EP23" s="383"/>
      <c r="EQ23" s="383"/>
      <c r="ER23" s="383"/>
      <c r="ES23" s="383"/>
      <c r="ET23" s="383"/>
      <c r="FF23" s="386"/>
      <c r="FG23" s="386"/>
      <c r="FH23" s="386"/>
      <c r="FI23" s="386"/>
      <c r="FJ23" s="386"/>
      <c r="FK23" s="386"/>
    </row>
    <row r="24" spans="4:188">
      <c r="E24" s="377"/>
      <c r="F24" s="387"/>
      <c r="J24" s="377"/>
      <c r="K24" s="377"/>
      <c r="L24" s="377"/>
      <c r="M24" s="387"/>
      <c r="N24" s="387"/>
      <c r="O24" s="377"/>
      <c r="P24" s="377"/>
      <c r="Q24" s="377"/>
      <c r="R24" s="377"/>
      <c r="S24" s="377"/>
      <c r="T24" s="377"/>
      <c r="U24" s="377"/>
      <c r="V24" s="377"/>
      <c r="W24" s="377"/>
      <c r="X24" s="377"/>
      <c r="Y24" s="377"/>
      <c r="Z24" s="377"/>
      <c r="AA24" s="377"/>
      <c r="AB24" s="377"/>
      <c r="AI24" s="383"/>
      <c r="AJ24" s="383"/>
      <c r="AK24" s="383"/>
      <c r="AL24" s="383"/>
      <c r="AM24" s="383"/>
      <c r="AN24" s="386"/>
      <c r="AO24" s="386"/>
      <c r="AP24" s="386"/>
      <c r="AQ24" s="385"/>
      <c r="AR24" s="383"/>
      <c r="AS24" s="383"/>
      <c r="AT24" s="383"/>
      <c r="AU24" s="385"/>
      <c r="AV24" s="385"/>
      <c r="EM24" s="383"/>
      <c r="EN24" s="383"/>
      <c r="EO24" s="383"/>
      <c r="EP24" s="383"/>
      <c r="EQ24" s="383"/>
      <c r="ER24" s="383"/>
      <c r="ES24" s="383"/>
      <c r="ET24" s="383"/>
      <c r="FF24" s="383"/>
      <c r="FG24" s="383"/>
      <c r="FH24" s="383"/>
      <c r="FI24" s="383"/>
      <c r="FJ24" s="383"/>
      <c r="FK24" s="383"/>
    </row>
    <row r="25" spans="4:188">
      <c r="E25" s="377"/>
      <c r="F25" s="387"/>
      <c r="J25" s="377"/>
      <c r="K25" s="377"/>
      <c r="L25" s="377"/>
      <c r="M25" s="387"/>
      <c r="N25" s="387"/>
      <c r="O25" s="377"/>
      <c r="P25" s="377"/>
      <c r="Q25" s="377"/>
      <c r="R25" s="377"/>
      <c r="S25" s="377"/>
      <c r="T25" s="377"/>
      <c r="U25" s="377"/>
      <c r="V25" s="377"/>
      <c r="W25" s="377"/>
      <c r="X25" s="377"/>
      <c r="Y25" s="377"/>
      <c r="Z25" s="377"/>
      <c r="AA25" s="377"/>
      <c r="AB25" s="377"/>
      <c r="AI25" s="383"/>
      <c r="AJ25" s="383"/>
      <c r="AK25" s="383"/>
      <c r="AL25" s="383"/>
      <c r="AM25" s="383"/>
      <c r="AN25" s="386"/>
      <c r="AO25" s="386"/>
      <c r="AP25" s="386"/>
      <c r="AQ25" s="385"/>
      <c r="AR25" s="383"/>
      <c r="AS25" s="383"/>
      <c r="AT25" s="383"/>
      <c r="AU25" s="385"/>
      <c r="AV25" s="385"/>
      <c r="FF25" s="383"/>
      <c r="FG25" s="383"/>
      <c r="FH25" s="383"/>
      <c r="FI25" s="383"/>
      <c r="FJ25" s="383"/>
      <c r="FK25" s="383"/>
    </row>
    <row r="26" spans="4:188">
      <c r="E26" s="377"/>
      <c r="F26" s="387"/>
      <c r="J26" s="377"/>
      <c r="K26" s="377"/>
      <c r="L26" s="377"/>
      <c r="M26" s="387"/>
      <c r="N26" s="387"/>
      <c r="O26" s="377"/>
      <c r="P26" s="377"/>
      <c r="Q26" s="377"/>
      <c r="R26" s="377"/>
      <c r="S26" s="377"/>
      <c r="T26" s="377"/>
      <c r="U26" s="377"/>
      <c r="V26" s="377"/>
      <c r="W26" s="377"/>
      <c r="X26" s="377"/>
      <c r="Y26" s="377"/>
      <c r="Z26" s="377"/>
      <c r="AA26" s="377"/>
      <c r="AB26" s="377"/>
      <c r="AI26" s="383"/>
      <c r="AJ26" s="383"/>
      <c r="AK26" s="383"/>
      <c r="AL26" s="383"/>
      <c r="AM26" s="383"/>
      <c r="AN26" s="386"/>
      <c r="AO26" s="386"/>
      <c r="AP26" s="386"/>
      <c r="AQ26" s="385"/>
      <c r="AR26" s="383"/>
      <c r="AS26" s="383"/>
      <c r="AT26" s="383"/>
      <c r="AU26" s="385"/>
      <c r="AV26" s="385"/>
    </row>
    <row r="27" spans="4:188">
      <c r="E27" s="377"/>
      <c r="F27" s="387"/>
      <c r="J27" s="377"/>
      <c r="K27" s="377"/>
      <c r="L27" s="377"/>
      <c r="M27" s="387"/>
      <c r="N27" s="387"/>
      <c r="O27" s="377"/>
      <c r="P27" s="377"/>
      <c r="Q27" s="377"/>
      <c r="R27" s="377"/>
      <c r="S27" s="377"/>
      <c r="T27" s="377"/>
      <c r="U27" s="377"/>
      <c r="V27" s="377"/>
      <c r="W27" s="377"/>
      <c r="X27" s="377"/>
      <c r="Y27" s="377"/>
      <c r="Z27" s="377"/>
      <c r="AA27" s="377"/>
      <c r="AB27" s="377"/>
      <c r="AI27" s="383"/>
      <c r="AJ27" s="383"/>
      <c r="AK27" s="383"/>
      <c r="AL27" s="383"/>
      <c r="AM27" s="383"/>
      <c r="AN27" s="386"/>
      <c r="AO27" s="386"/>
      <c r="AP27" s="386"/>
      <c r="AQ27" s="385"/>
      <c r="AR27" s="383"/>
      <c r="AS27" s="383"/>
      <c r="AT27" s="383"/>
      <c r="AU27" s="385"/>
      <c r="AV27" s="385"/>
    </row>
    <row r="28" spans="4:188" ht="13.5" customHeight="1">
      <c r="E28" s="377"/>
      <c r="F28" s="384"/>
      <c r="J28" s="383"/>
      <c r="K28" s="383"/>
      <c r="L28" s="383"/>
      <c r="M28" s="383"/>
      <c r="N28" s="383"/>
      <c r="O28" s="383"/>
      <c r="P28" s="383"/>
      <c r="Q28" s="383"/>
      <c r="R28" s="383"/>
      <c r="S28" s="383"/>
      <c r="T28" s="383"/>
      <c r="U28" s="383"/>
      <c r="V28" s="383"/>
      <c r="W28" s="383"/>
      <c r="X28" s="383"/>
      <c r="Y28" s="383"/>
      <c r="Z28" s="383"/>
      <c r="AA28" s="383"/>
      <c r="AB28" s="383"/>
      <c r="AC28" s="383"/>
      <c r="AD28" s="383"/>
      <c r="AE28" s="383"/>
      <c r="AF28" s="383"/>
      <c r="AG28" s="383"/>
      <c r="AH28" s="383"/>
      <c r="AI28" s="383"/>
      <c r="AJ28" s="383"/>
      <c r="AK28" s="383"/>
      <c r="AL28" s="383"/>
      <c r="AM28" s="383"/>
      <c r="AN28" s="383"/>
      <c r="AO28" s="383"/>
      <c r="AP28" s="383"/>
      <c r="AQ28" s="383"/>
      <c r="AR28" s="383"/>
      <c r="AS28" s="383"/>
      <c r="AT28" s="383"/>
      <c r="AU28" s="383"/>
      <c r="AV28" s="383"/>
    </row>
    <row r="29" spans="4:188">
      <c r="E29" s="377"/>
      <c r="F29" s="384"/>
      <c r="J29" s="383"/>
      <c r="K29" s="383"/>
      <c r="L29" s="383"/>
      <c r="M29" s="383"/>
      <c r="N29" s="383"/>
      <c r="O29" s="383"/>
      <c r="P29" s="383"/>
      <c r="Q29" s="383"/>
      <c r="R29" s="383"/>
      <c r="S29" s="383"/>
      <c r="T29" s="383"/>
      <c r="U29" s="383"/>
      <c r="V29" s="383"/>
      <c r="W29" s="383"/>
      <c r="X29" s="383"/>
      <c r="Y29" s="383"/>
      <c r="Z29" s="383"/>
      <c r="AA29" s="383"/>
      <c r="AB29" s="383"/>
      <c r="AC29" s="383"/>
      <c r="AD29" s="383"/>
      <c r="AE29" s="383"/>
      <c r="AF29" s="383"/>
      <c r="AG29" s="383"/>
      <c r="AH29" s="383"/>
      <c r="AI29" s="383"/>
      <c r="AJ29" s="383"/>
      <c r="AK29" s="383"/>
      <c r="AL29" s="383"/>
      <c r="AM29" s="383"/>
      <c r="AN29" s="383"/>
      <c r="AO29" s="383"/>
      <c r="AP29" s="383"/>
      <c r="AQ29" s="383"/>
      <c r="AR29" s="383"/>
      <c r="AS29" s="383"/>
      <c r="AT29" s="383"/>
      <c r="AU29" s="383"/>
      <c r="AV29" s="383"/>
    </row>
    <row r="61" ht="177" customHeight="1"/>
    <row r="69" spans="4:188" s="379" customFormat="1" ht="20.100000000000001" customHeight="1">
      <c r="D69" s="382" t="s">
        <v>1075</v>
      </c>
      <c r="E69" s="381" t="s">
        <v>1074</v>
      </c>
      <c r="F69" s="377"/>
      <c r="G69" s="380"/>
      <c r="H69" s="380"/>
      <c r="I69" s="380"/>
      <c r="J69" s="378"/>
      <c r="K69" s="378"/>
      <c r="L69" s="378"/>
      <c r="M69" s="378"/>
      <c r="N69" s="378"/>
      <c r="O69" s="378"/>
      <c r="P69" s="378"/>
      <c r="Q69" s="378"/>
      <c r="R69" s="378"/>
      <c r="S69" s="378"/>
      <c r="T69" s="378"/>
      <c r="U69" s="378"/>
      <c r="V69" s="378"/>
      <c r="W69" s="378"/>
      <c r="X69" s="378"/>
      <c r="Y69" s="378"/>
      <c r="Z69" s="378"/>
      <c r="AA69" s="378"/>
      <c r="AB69" s="378"/>
      <c r="AC69" s="377"/>
      <c r="AD69" s="377"/>
      <c r="AE69" s="377"/>
      <c r="AF69" s="377"/>
      <c r="AG69" s="377"/>
      <c r="AH69" s="377"/>
      <c r="AI69" s="377"/>
      <c r="AJ69" s="377"/>
      <c r="AK69" s="377"/>
      <c r="AL69" s="377"/>
      <c r="AM69" s="377"/>
      <c r="AN69" s="377"/>
      <c r="AO69" s="377"/>
      <c r="AP69" s="377"/>
      <c r="AQ69" s="377"/>
      <c r="AR69" s="377"/>
      <c r="AS69" s="377"/>
      <c r="AT69" s="377"/>
      <c r="AU69" s="377"/>
      <c r="AV69" s="378"/>
      <c r="AW69" s="377"/>
      <c r="AX69" s="377"/>
      <c r="AY69" s="377"/>
      <c r="AZ69" s="377"/>
      <c r="BA69" s="377"/>
      <c r="BB69" s="377"/>
      <c r="BC69" s="377"/>
      <c r="BD69" s="377"/>
      <c r="BE69" s="377"/>
      <c r="BF69" s="377"/>
      <c r="BG69" s="377"/>
      <c r="BH69" s="377"/>
      <c r="BI69" s="377"/>
      <c r="BJ69" s="377"/>
      <c r="BK69" s="380"/>
      <c r="BL69" s="380"/>
      <c r="BM69" s="380"/>
      <c r="BN69" s="377"/>
      <c r="BO69" s="377"/>
      <c r="BP69" s="377"/>
      <c r="BQ69" s="377"/>
      <c r="BR69" s="377"/>
      <c r="BS69" s="377"/>
      <c r="BT69" s="377"/>
      <c r="BU69" s="377"/>
      <c r="BV69" s="377"/>
      <c r="BW69" s="377"/>
      <c r="BX69" s="377"/>
      <c r="BY69" s="377"/>
      <c r="BZ69" s="377"/>
      <c r="CA69" s="377"/>
      <c r="CB69" s="377"/>
      <c r="CC69" s="377"/>
      <c r="CD69" s="377"/>
      <c r="CE69" s="377"/>
      <c r="CF69" s="377"/>
      <c r="CG69" s="377"/>
      <c r="CH69" s="377"/>
      <c r="CI69" s="377"/>
      <c r="CJ69" s="377"/>
      <c r="CK69" s="377"/>
      <c r="CL69" s="377"/>
      <c r="CM69" s="377"/>
      <c r="CN69" s="377"/>
      <c r="CO69" s="377"/>
      <c r="CP69" s="377"/>
      <c r="CQ69" s="377"/>
      <c r="CR69" s="377"/>
      <c r="CS69" s="377"/>
      <c r="CT69" s="377"/>
      <c r="CU69" s="377"/>
      <c r="CV69" s="377"/>
      <c r="CW69" s="377"/>
      <c r="CX69" s="377"/>
      <c r="CY69" s="377"/>
      <c r="CZ69" s="377"/>
      <c r="DA69" s="377"/>
      <c r="DB69" s="377"/>
      <c r="DC69" s="377"/>
      <c r="DD69" s="377"/>
      <c r="DE69" s="377"/>
      <c r="DF69" s="377"/>
      <c r="DG69" s="377"/>
      <c r="DH69" s="377"/>
      <c r="DI69" s="377"/>
      <c r="DJ69" s="377"/>
      <c r="DK69" s="377"/>
      <c r="DL69" s="377"/>
      <c r="DM69" s="377"/>
      <c r="DN69" s="377"/>
      <c r="DO69" s="377"/>
      <c r="DP69" s="377"/>
      <c r="DQ69" s="377"/>
      <c r="DR69" s="377"/>
      <c r="DS69" s="377"/>
      <c r="DT69" s="377"/>
      <c r="DU69" s="377"/>
      <c r="DV69" s="377"/>
      <c r="DW69" s="377"/>
      <c r="DX69" s="377"/>
      <c r="DY69" s="377"/>
      <c r="DZ69" s="377"/>
      <c r="EA69" s="377"/>
      <c r="EB69" s="377"/>
      <c r="EC69" s="377"/>
      <c r="ED69" s="377"/>
      <c r="EE69" s="377"/>
      <c r="EF69" s="377"/>
      <c r="EG69" s="377"/>
      <c r="EH69" s="377"/>
      <c r="EI69" s="377"/>
      <c r="EJ69" s="377"/>
      <c r="EK69" s="377"/>
      <c r="EL69" s="377"/>
      <c r="EM69" s="377"/>
      <c r="EN69" s="377"/>
      <c r="EO69" s="377"/>
      <c r="EP69" s="377"/>
      <c r="EQ69" s="377"/>
      <c r="ER69" s="377"/>
      <c r="ES69" s="377"/>
      <c r="ET69" s="377"/>
      <c r="EU69" s="377"/>
      <c r="EV69" s="377"/>
      <c r="EW69" s="377"/>
      <c r="EX69" s="377"/>
      <c r="EY69" s="377"/>
      <c r="EZ69" s="377"/>
      <c r="FA69" s="377"/>
      <c r="FB69" s="377"/>
      <c r="FC69" s="377"/>
      <c r="FD69" s="377"/>
      <c r="FE69" s="377"/>
      <c r="FF69" s="377"/>
      <c r="FG69" s="377"/>
      <c r="FH69" s="377"/>
      <c r="FI69" s="377"/>
      <c r="FJ69" s="377"/>
      <c r="FK69" s="377"/>
      <c r="FY69" s="377"/>
      <c r="FZ69" s="377"/>
      <c r="GA69" s="377"/>
      <c r="GB69" s="377"/>
      <c r="GC69" s="377"/>
      <c r="GD69" s="377"/>
      <c r="GE69" s="377"/>
      <c r="GF69" s="377"/>
    </row>
    <row r="70" spans="4:188" s="379" customFormat="1" ht="20.100000000000001" customHeight="1">
      <c r="D70" s="382" t="s">
        <v>1073</v>
      </c>
      <c r="E70" s="381" t="s">
        <v>1072</v>
      </c>
      <c r="F70" s="377"/>
      <c r="G70" s="380"/>
      <c r="H70" s="380"/>
      <c r="I70" s="380"/>
      <c r="J70" s="378"/>
      <c r="K70" s="378"/>
      <c r="L70" s="378"/>
      <c r="M70" s="378"/>
      <c r="N70" s="378"/>
      <c r="O70" s="378"/>
      <c r="P70" s="378"/>
      <c r="Q70" s="378"/>
      <c r="R70" s="378"/>
      <c r="S70" s="378"/>
      <c r="T70" s="378"/>
      <c r="U70" s="378"/>
      <c r="V70" s="378"/>
      <c r="W70" s="378"/>
      <c r="X70" s="378"/>
      <c r="Y70" s="378"/>
      <c r="Z70" s="378"/>
      <c r="AA70" s="378"/>
      <c r="AB70" s="378"/>
      <c r="AC70" s="377"/>
      <c r="AD70" s="377"/>
      <c r="AE70" s="377"/>
      <c r="AF70" s="377"/>
      <c r="AG70" s="377"/>
      <c r="AH70" s="377"/>
      <c r="AI70" s="377"/>
      <c r="AJ70" s="377"/>
      <c r="AK70" s="377"/>
      <c r="AL70" s="377"/>
      <c r="AM70" s="377"/>
      <c r="AN70" s="377"/>
      <c r="AO70" s="377"/>
      <c r="AP70" s="377"/>
      <c r="AQ70" s="377"/>
      <c r="AR70" s="377"/>
      <c r="AS70" s="377"/>
      <c r="AT70" s="377"/>
      <c r="AU70" s="377"/>
      <c r="AV70" s="378"/>
      <c r="AW70" s="377"/>
      <c r="AX70" s="377"/>
      <c r="AY70" s="377"/>
      <c r="AZ70" s="377"/>
      <c r="BA70" s="377"/>
      <c r="BB70" s="377"/>
      <c r="BC70" s="377"/>
      <c r="BD70" s="377"/>
      <c r="BE70" s="377"/>
      <c r="BF70" s="377"/>
      <c r="BG70" s="377"/>
      <c r="BH70" s="377"/>
      <c r="BI70" s="377"/>
      <c r="BJ70" s="377"/>
      <c r="BK70" s="380"/>
      <c r="BL70" s="380"/>
      <c r="BM70" s="380"/>
      <c r="BN70" s="380"/>
      <c r="BO70" s="380"/>
      <c r="BP70" s="380"/>
      <c r="BQ70" s="380"/>
      <c r="BR70" s="380"/>
      <c r="BS70" s="380"/>
      <c r="BT70" s="380"/>
      <c r="BU70" s="380"/>
      <c r="BV70" s="380"/>
      <c r="BW70" s="380"/>
      <c r="BX70" s="380"/>
      <c r="BY70" s="377"/>
      <c r="BZ70" s="377"/>
      <c r="CA70" s="377"/>
      <c r="CB70" s="377"/>
      <c r="CC70" s="377"/>
      <c r="CD70" s="377"/>
      <c r="CE70" s="377"/>
      <c r="CF70" s="377"/>
      <c r="CG70" s="377"/>
      <c r="CH70" s="377"/>
      <c r="CI70" s="377"/>
      <c r="CJ70" s="377"/>
      <c r="CK70" s="377"/>
      <c r="CL70" s="377"/>
      <c r="CM70" s="377"/>
      <c r="CN70" s="377"/>
      <c r="CO70" s="377"/>
      <c r="CP70" s="377"/>
      <c r="CQ70" s="377"/>
      <c r="CR70" s="377"/>
      <c r="CS70" s="377"/>
      <c r="CT70" s="377"/>
      <c r="CU70" s="377"/>
      <c r="CV70" s="377"/>
      <c r="CW70" s="377"/>
      <c r="CX70" s="377"/>
      <c r="CY70" s="377"/>
      <c r="CZ70" s="377"/>
      <c r="DA70" s="377"/>
      <c r="DB70" s="377"/>
      <c r="DC70" s="377"/>
      <c r="DD70" s="377"/>
      <c r="DE70" s="377"/>
      <c r="DF70" s="377"/>
      <c r="DG70" s="377"/>
      <c r="DH70" s="377"/>
      <c r="DI70" s="377"/>
      <c r="DJ70" s="377"/>
      <c r="DK70" s="377"/>
      <c r="DL70" s="377"/>
      <c r="DM70" s="377"/>
      <c r="DN70" s="377"/>
      <c r="DO70" s="377"/>
      <c r="DP70" s="377"/>
      <c r="DQ70" s="377"/>
      <c r="DR70" s="377"/>
      <c r="DS70" s="377"/>
      <c r="DT70" s="377"/>
      <c r="DU70" s="377"/>
      <c r="DV70" s="377"/>
      <c r="DW70" s="377"/>
      <c r="DX70" s="377"/>
      <c r="DY70" s="377"/>
      <c r="DZ70" s="377"/>
      <c r="EA70" s="377"/>
      <c r="EB70" s="377"/>
      <c r="EC70" s="377"/>
      <c r="ED70" s="377"/>
      <c r="EE70" s="377"/>
      <c r="EF70" s="377"/>
      <c r="EG70" s="377"/>
      <c r="EH70" s="377"/>
      <c r="EI70" s="377"/>
      <c r="EJ70" s="377"/>
      <c r="EK70" s="377"/>
      <c r="EL70" s="377"/>
      <c r="EM70" s="377"/>
      <c r="EN70" s="377"/>
      <c r="EO70" s="377"/>
      <c r="EP70" s="377"/>
      <c r="EQ70" s="377"/>
      <c r="ER70" s="377"/>
      <c r="ES70" s="377"/>
      <c r="ET70" s="377"/>
      <c r="EU70" s="377"/>
      <c r="EV70" s="377"/>
      <c r="EW70" s="377"/>
      <c r="EX70" s="377"/>
      <c r="EY70" s="377"/>
      <c r="EZ70" s="377"/>
      <c r="FA70" s="377"/>
      <c r="FB70" s="377"/>
      <c r="FC70" s="377"/>
      <c r="FD70" s="377"/>
      <c r="FE70" s="377"/>
      <c r="FF70" s="377"/>
      <c r="FG70" s="377"/>
      <c r="FH70" s="377"/>
      <c r="FI70" s="377"/>
      <c r="FJ70" s="377"/>
      <c r="FK70" s="377"/>
      <c r="FY70" s="377"/>
      <c r="FZ70" s="377"/>
      <c r="GA70" s="377"/>
      <c r="GB70" s="377"/>
      <c r="GC70" s="377"/>
      <c r="GD70" s="377"/>
      <c r="GE70" s="377"/>
      <c r="GF70" s="377"/>
    </row>
    <row r="71" spans="4:188" s="379" customFormat="1" ht="36" customHeight="1">
      <c r="D71" s="382" t="s">
        <v>1071</v>
      </c>
      <c r="E71" s="381" t="s">
        <v>1070</v>
      </c>
      <c r="F71" s="377"/>
      <c r="G71" s="380"/>
      <c r="H71" s="380"/>
      <c r="I71" s="380"/>
      <c r="J71" s="378"/>
      <c r="K71" s="378"/>
      <c r="L71" s="378"/>
      <c r="M71" s="378"/>
      <c r="N71" s="378"/>
      <c r="O71" s="378"/>
      <c r="P71" s="378"/>
      <c r="Q71" s="378"/>
      <c r="R71" s="378"/>
      <c r="S71" s="378"/>
      <c r="T71" s="378"/>
      <c r="U71" s="378"/>
      <c r="V71" s="378"/>
      <c r="W71" s="378"/>
      <c r="X71" s="378"/>
      <c r="Y71" s="378"/>
      <c r="Z71" s="378"/>
      <c r="AA71" s="378"/>
      <c r="AB71" s="378"/>
      <c r="AC71" s="377"/>
      <c r="AD71" s="377"/>
      <c r="AE71" s="377"/>
      <c r="AF71" s="377"/>
      <c r="AG71" s="377"/>
      <c r="AH71" s="377"/>
      <c r="AI71" s="377"/>
      <c r="AJ71" s="377"/>
      <c r="AK71" s="377"/>
      <c r="AL71" s="377"/>
      <c r="AM71" s="377"/>
      <c r="AN71" s="377"/>
      <c r="AO71" s="377"/>
      <c r="AP71" s="377"/>
      <c r="AQ71" s="377"/>
      <c r="AR71" s="377"/>
      <c r="AS71" s="377"/>
      <c r="AT71" s="377"/>
      <c r="AU71" s="377"/>
      <c r="AV71" s="378"/>
      <c r="AW71" s="380"/>
      <c r="AX71" s="380"/>
      <c r="AY71" s="380"/>
      <c r="AZ71" s="380"/>
      <c r="BA71" s="380"/>
      <c r="BB71" s="380"/>
      <c r="BC71" s="380"/>
      <c r="BD71" s="380"/>
      <c r="BE71" s="380"/>
      <c r="BF71" s="380"/>
      <c r="BG71" s="380"/>
      <c r="BH71" s="380"/>
      <c r="BI71" s="380"/>
      <c r="BJ71" s="380"/>
      <c r="BK71" s="380"/>
      <c r="BL71" s="380"/>
      <c r="BM71" s="380"/>
      <c r="BN71" s="380"/>
      <c r="BO71" s="380"/>
      <c r="BP71" s="380"/>
      <c r="BQ71" s="380"/>
      <c r="BR71" s="380"/>
      <c r="BS71" s="380"/>
      <c r="BT71" s="380"/>
      <c r="BU71" s="380"/>
      <c r="BV71" s="380"/>
      <c r="BW71" s="380"/>
      <c r="BX71" s="380"/>
      <c r="BY71" s="380"/>
      <c r="BZ71" s="380"/>
      <c r="CA71" s="380"/>
      <c r="CB71" s="380"/>
      <c r="CC71" s="380"/>
      <c r="CD71" s="380"/>
      <c r="CE71" s="380"/>
      <c r="CF71" s="380"/>
      <c r="CG71" s="380"/>
      <c r="CH71" s="380"/>
      <c r="CI71" s="380"/>
      <c r="CJ71" s="380"/>
      <c r="CK71" s="380"/>
      <c r="CL71" s="380"/>
      <c r="CM71" s="380"/>
      <c r="CN71" s="380"/>
      <c r="CO71" s="380"/>
      <c r="CP71" s="380"/>
      <c r="CQ71" s="380"/>
      <c r="CR71" s="380"/>
      <c r="CS71" s="380"/>
      <c r="CT71" s="380"/>
      <c r="CU71" s="380"/>
      <c r="CV71" s="380"/>
      <c r="CW71" s="380"/>
      <c r="CX71" s="380"/>
      <c r="CY71" s="380"/>
      <c r="CZ71" s="380"/>
      <c r="DA71" s="380"/>
      <c r="DB71" s="380"/>
      <c r="DC71" s="380"/>
      <c r="DD71" s="380"/>
      <c r="DE71" s="380"/>
      <c r="DF71" s="380"/>
      <c r="DG71" s="380"/>
      <c r="DH71" s="380"/>
      <c r="DI71" s="380"/>
      <c r="DJ71" s="380"/>
      <c r="DK71" s="380"/>
      <c r="DL71" s="380"/>
      <c r="DM71" s="380"/>
      <c r="DN71" s="380"/>
      <c r="DO71" s="380"/>
      <c r="DP71" s="380"/>
      <c r="DQ71" s="380"/>
      <c r="DR71" s="380"/>
      <c r="DS71" s="380"/>
      <c r="DT71" s="380"/>
      <c r="DU71" s="380"/>
      <c r="DV71" s="380"/>
      <c r="DW71" s="380"/>
      <c r="DX71" s="380"/>
      <c r="DY71" s="380"/>
      <c r="DZ71" s="380"/>
      <c r="EA71" s="380"/>
      <c r="EB71" s="380"/>
      <c r="EC71" s="380"/>
      <c r="ED71" s="380"/>
      <c r="EE71" s="380"/>
      <c r="EF71" s="380"/>
      <c r="EG71" s="380"/>
      <c r="EH71" s="380"/>
      <c r="EI71" s="380"/>
      <c r="EJ71" s="380"/>
      <c r="EK71" s="380"/>
      <c r="EL71" s="380"/>
      <c r="EM71" s="377"/>
      <c r="EN71" s="377"/>
      <c r="EO71" s="377"/>
      <c r="EP71" s="377"/>
      <c r="EQ71" s="377"/>
      <c r="ER71" s="377"/>
      <c r="ES71" s="377"/>
      <c r="ET71" s="377"/>
      <c r="EU71" s="380"/>
      <c r="EV71" s="380"/>
      <c r="EW71" s="377"/>
      <c r="EX71" s="377"/>
      <c r="EY71" s="377"/>
      <c r="EZ71" s="377"/>
      <c r="FA71" s="377"/>
      <c r="FB71" s="377"/>
      <c r="FC71" s="377"/>
      <c r="FD71" s="377"/>
      <c r="FE71" s="380"/>
      <c r="FF71" s="377"/>
      <c r="FG71" s="377"/>
      <c r="FH71" s="377"/>
      <c r="FI71" s="377"/>
      <c r="FJ71" s="377"/>
      <c r="FK71" s="377"/>
      <c r="FY71" s="377"/>
      <c r="FZ71" s="377"/>
      <c r="GA71" s="377"/>
      <c r="GB71" s="377"/>
      <c r="GC71" s="377"/>
      <c r="GD71" s="377"/>
      <c r="GE71" s="377"/>
      <c r="GF71" s="377"/>
    </row>
    <row r="74" spans="4:188" ht="12.75">
      <c r="FY74" s="379"/>
      <c r="FZ74" s="379"/>
      <c r="GA74" s="379"/>
      <c r="GB74" s="379"/>
      <c r="GC74" s="379"/>
      <c r="GD74" s="379"/>
      <c r="GE74" s="379"/>
      <c r="GF74" s="379"/>
    </row>
    <row r="75" spans="4:188" ht="12.75">
      <c r="EM75" s="380"/>
      <c r="EN75" s="380"/>
      <c r="EO75" s="380"/>
      <c r="EP75" s="380"/>
      <c r="EQ75" s="380"/>
      <c r="ER75" s="380"/>
      <c r="ES75" s="380"/>
      <c r="ET75" s="380"/>
      <c r="FY75" s="379"/>
      <c r="FZ75" s="379"/>
      <c r="GA75" s="379"/>
      <c r="GB75" s="379"/>
      <c r="GC75" s="379"/>
      <c r="GD75" s="379"/>
      <c r="GE75" s="379"/>
      <c r="GF75" s="379"/>
    </row>
    <row r="76" spans="4:188" ht="12.75">
      <c r="FF76" s="380"/>
      <c r="FG76" s="380"/>
      <c r="FH76" s="380"/>
      <c r="FI76" s="380"/>
      <c r="FJ76" s="380"/>
      <c r="FK76" s="380"/>
      <c r="FY76" s="379"/>
      <c r="FZ76" s="379"/>
      <c r="GA76" s="379"/>
      <c r="GB76" s="379"/>
      <c r="GC76" s="379"/>
      <c r="GD76" s="379"/>
      <c r="GE76" s="379"/>
      <c r="GF76" s="379"/>
    </row>
  </sheetData>
  <mergeCells count="205">
    <mergeCell ref="AF5:AG5"/>
    <mergeCell ref="DP4:EV4"/>
    <mergeCell ref="EF5:EV5"/>
    <mergeCell ref="GG5:GG7"/>
    <mergeCell ref="CV4:DO4"/>
    <mergeCell ref="CV5:CY5"/>
    <mergeCell ref="CZ5:DB5"/>
    <mergeCell ref="DC5:DE5"/>
    <mergeCell ref="DF5:DH5"/>
    <mergeCell ref="FL4:GG4"/>
    <mergeCell ref="FL5:FL7"/>
    <mergeCell ref="FM5:FP5"/>
    <mergeCell ref="DT5:EE5"/>
    <mergeCell ref="DP5:DS5"/>
    <mergeCell ref="DI5:DO5"/>
    <mergeCell ref="FQ5:FQ7"/>
    <mergeCell ref="FR5:FU5"/>
    <mergeCell ref="FB6:FB7"/>
    <mergeCell ref="FC6:FC7"/>
    <mergeCell ref="CL4:CU4"/>
    <mergeCell ref="AN4:AQ5"/>
    <mergeCell ref="AH4:AM4"/>
    <mergeCell ref="CE4:CK5"/>
    <mergeCell ref="CL5:CN5"/>
    <mergeCell ref="D12:E12"/>
    <mergeCell ref="D4:D7"/>
    <mergeCell ref="F4:F7"/>
    <mergeCell ref="E4:E7"/>
    <mergeCell ref="J5:J7"/>
    <mergeCell ref="J4:N4"/>
    <mergeCell ref="K5:N5"/>
    <mergeCell ref="G4:I5"/>
    <mergeCell ref="L6:L7"/>
    <mergeCell ref="K6:K7"/>
    <mergeCell ref="I6:I7"/>
    <mergeCell ref="H6:H7"/>
    <mergeCell ref="G6:G7"/>
    <mergeCell ref="CO5:CQ5"/>
    <mergeCell ref="CR5:CR7"/>
    <mergeCell ref="CU5:CU7"/>
    <mergeCell ref="FC5:FD5"/>
    <mergeCell ref="EW4:FD4"/>
    <mergeCell ref="FE4:FE7"/>
    <mergeCell ref="FA5:FB5"/>
    <mergeCell ref="FG4:FK4"/>
    <mergeCell ref="FG5:FG7"/>
    <mergeCell ref="FH5:FH7"/>
    <mergeCell ref="FI5:FI7"/>
    <mergeCell ref="FJ5:FJ7"/>
    <mergeCell ref="FK5:FK7"/>
    <mergeCell ref="EW5:EZ5"/>
    <mergeCell ref="FF4:FF7"/>
    <mergeCell ref="FD6:FD7"/>
    <mergeCell ref="ED6:ED7"/>
    <mergeCell ref="EC6:EC7"/>
    <mergeCell ref="EB6:EB7"/>
    <mergeCell ref="EA6:EA7"/>
    <mergeCell ref="EF6:EF7"/>
    <mergeCell ref="EE6:EE7"/>
    <mergeCell ref="EW6:EW7"/>
    <mergeCell ref="EY6:EY7"/>
    <mergeCell ref="FY5:FY7"/>
    <mergeCell ref="GF5:GF7"/>
    <mergeCell ref="FZ5:GE5"/>
    <mergeCell ref="GD6:GE6"/>
    <mergeCell ref="GC6:GC7"/>
    <mergeCell ref="GB6:GB7"/>
    <mergeCell ref="GA6:GA7"/>
    <mergeCell ref="FZ6:FZ7"/>
    <mergeCell ref="FV5:FV7"/>
    <mergeCell ref="Y4:AA5"/>
    <mergeCell ref="EO6:ET6"/>
    <mergeCell ref="O4:X4"/>
    <mergeCell ref="BK4:BK7"/>
    <mergeCell ref="AB4:AG4"/>
    <mergeCell ref="AB5:AC5"/>
    <mergeCell ref="AD5:AE5"/>
    <mergeCell ref="BP4:BW5"/>
    <mergeCell ref="AV4:BJ4"/>
    <mergeCell ref="AV5:AZ5"/>
    <mergeCell ref="BA5:BE5"/>
    <mergeCell ref="AR4:AU5"/>
    <mergeCell ref="BF5:BJ5"/>
    <mergeCell ref="BL4:BO5"/>
    <mergeCell ref="P5:X5"/>
    <mergeCell ref="O5:O7"/>
    <mergeCell ref="BX4:BX7"/>
    <mergeCell ref="CT5:CT7"/>
    <mergeCell ref="CS5:CS7"/>
    <mergeCell ref="BY4:CD5"/>
    <mergeCell ref="AK6:AK7"/>
    <mergeCell ref="AJ6:AJ7"/>
    <mergeCell ref="AI6:AI7"/>
    <mergeCell ref="AH6:AH7"/>
    <mergeCell ref="FA6:FA7"/>
    <mergeCell ref="EK6:EK7"/>
    <mergeCell ref="EJ6:EJ7"/>
    <mergeCell ref="EI6:EI7"/>
    <mergeCell ref="EH6:EH7"/>
    <mergeCell ref="EG6:EG7"/>
    <mergeCell ref="EN6:EN7"/>
    <mergeCell ref="EU6:EU7"/>
    <mergeCell ref="EV6:EV7"/>
    <mergeCell ref="EM6:EM7"/>
    <mergeCell ref="EL6:EL7"/>
    <mergeCell ref="DU6:DU7"/>
    <mergeCell ref="DT6:DT7"/>
    <mergeCell ref="DS6:DS7"/>
    <mergeCell ref="DR6:DR7"/>
    <mergeCell ref="DQ6:DQ7"/>
    <mergeCell ref="DZ6:DZ7"/>
    <mergeCell ref="DY6:DY7"/>
    <mergeCell ref="DX6:DX7"/>
    <mergeCell ref="DW6:DW7"/>
    <mergeCell ref="DV6:DV7"/>
    <mergeCell ref="DK6:DK7"/>
    <mergeCell ref="DJ6:DJ7"/>
    <mergeCell ref="DI6:DI7"/>
    <mergeCell ref="DH6:DH7"/>
    <mergeCell ref="DG6:DG7"/>
    <mergeCell ref="DP6:DP7"/>
    <mergeCell ref="DO6:DO7"/>
    <mergeCell ref="DN6:DN7"/>
    <mergeCell ref="DM6:DM7"/>
    <mergeCell ref="DL6:DL7"/>
    <mergeCell ref="DA6:DA7"/>
    <mergeCell ref="CZ6:CZ7"/>
    <mergeCell ref="CY6:CY7"/>
    <mergeCell ref="CX6:CX7"/>
    <mergeCell ref="CW6:CW7"/>
    <mergeCell ref="DF6:DF7"/>
    <mergeCell ref="DE6:DE7"/>
    <mergeCell ref="DD6:DD7"/>
    <mergeCell ref="DC6:DC7"/>
    <mergeCell ref="DB6:DB7"/>
    <mergeCell ref="CV6:CV7"/>
    <mergeCell ref="AN6:AN7"/>
    <mergeCell ref="AR6:AR7"/>
    <mergeCell ref="AT6:AT7"/>
    <mergeCell ref="AU6:AU7"/>
    <mergeCell ref="AP6:AP7"/>
    <mergeCell ref="AQ6:AQ7"/>
    <mergeCell ref="AY6:AY7"/>
    <mergeCell ref="BA6:BA7"/>
    <mergeCell ref="BB6:BB7"/>
    <mergeCell ref="BC6:BC7"/>
    <mergeCell ref="BD6:BD7"/>
    <mergeCell ref="BF6:BF7"/>
    <mergeCell ref="BG6:BG7"/>
    <mergeCell ref="AV6:AV7"/>
    <mergeCell ref="AW6:AW7"/>
    <mergeCell ref="AX6:AX7"/>
    <mergeCell ref="BO6:BO7"/>
    <mergeCell ref="BP6:BP7"/>
    <mergeCell ref="BQ6:BQ7"/>
    <mergeCell ref="BR6:BR7"/>
    <mergeCell ref="BS6:BS7"/>
    <mergeCell ref="BH6:BH7"/>
    <mergeCell ref="BI6:BI7"/>
    <mergeCell ref="R6:R7"/>
    <mergeCell ref="Q6:Q7"/>
    <mergeCell ref="P6:P7"/>
    <mergeCell ref="N6:N7"/>
    <mergeCell ref="M6:M7"/>
    <mergeCell ref="W6:W7"/>
    <mergeCell ref="V6:V7"/>
    <mergeCell ref="U6:U7"/>
    <mergeCell ref="T6:T7"/>
    <mergeCell ref="S6:S7"/>
    <mergeCell ref="AB6:AB7"/>
    <mergeCell ref="AA6:AA7"/>
    <mergeCell ref="Z6:Z7"/>
    <mergeCell ref="Y6:Y7"/>
    <mergeCell ref="X6:X7"/>
    <mergeCell ref="AG6:AG7"/>
    <mergeCell ref="AF6:AF7"/>
    <mergeCell ref="AE6:AE7"/>
    <mergeCell ref="AD6:AD7"/>
    <mergeCell ref="AC6:AC7"/>
    <mergeCell ref="BL6:BL7"/>
    <mergeCell ref="BM6:BM7"/>
    <mergeCell ref="BN6:BN7"/>
    <mergeCell ref="BZ6:BZ7"/>
    <mergeCell ref="CA6:CA7"/>
    <mergeCell ref="CB6:CB7"/>
    <mergeCell ref="CC6:CC7"/>
    <mergeCell ref="CD6:CD7"/>
    <mergeCell ref="BT6:BT7"/>
    <mergeCell ref="BU6:BU7"/>
    <mergeCell ref="BV6:BV7"/>
    <mergeCell ref="BW6:BW7"/>
    <mergeCell ref="BY6:BY7"/>
    <mergeCell ref="CO6:CO7"/>
    <mergeCell ref="CP6:CP7"/>
    <mergeCell ref="CQ6:CQ7"/>
    <mergeCell ref="CJ6:CJ7"/>
    <mergeCell ref="CK6:CK7"/>
    <mergeCell ref="CL6:CL7"/>
    <mergeCell ref="CM6:CM7"/>
    <mergeCell ref="CN6:CN7"/>
    <mergeCell ref="CE6:CE7"/>
    <mergeCell ref="CF6:CF7"/>
    <mergeCell ref="CG6:CG7"/>
    <mergeCell ref="CH6:CH7"/>
    <mergeCell ref="CI6:CI7"/>
  </mergeCells>
  <phoneticPr fontId="5"/>
  <pageMargins left="0.78740157480314965" right="0.78740157480314965" top="0.78740157480314965" bottom="0.78740157480314965" header="0.31496062992125984" footer="0.31496062992125984"/>
  <pageSetup paperSize="8" scale="61" fitToWidth="0" orientation="landscape" r:id="rId1"/>
  <rowBreaks count="1" manualBreakCount="1">
    <brk id="19" min="3" max="41" man="1"/>
  </rowBreaks>
  <colBreaks count="4" manualBreakCount="4">
    <brk id="47" max="11" man="1"/>
    <brk id="82" max="11" man="1"/>
    <brk id="99" max="11" man="1"/>
    <brk id="160" max="11"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CBBB2-C0AE-4256-B5FB-8BE84982B643}">
  <sheetPr codeName="Sheet32">
    <tabColor rgb="FF92D050"/>
  </sheetPr>
  <dimension ref="A1:H25"/>
  <sheetViews>
    <sheetView showGridLines="0" view="pageBreakPreview" zoomScaleNormal="100" zoomScaleSheetLayoutView="78" workbookViewId="0">
      <selection activeCell="P6" sqref="P6"/>
    </sheetView>
  </sheetViews>
  <sheetFormatPr defaultColWidth="9" defaultRowHeight="12"/>
  <cols>
    <col min="1" max="1" width="6.375" style="312" customWidth="1"/>
    <col min="2" max="2" width="4.375" style="312" customWidth="1"/>
    <col min="3" max="3" width="5.125" style="312" customWidth="1"/>
    <col min="4" max="5" width="11" style="312" customWidth="1"/>
    <col min="6" max="6" width="17" style="312" customWidth="1"/>
    <col min="7" max="7" width="24.875" style="312" customWidth="1"/>
    <col min="8" max="8" width="11" style="312" customWidth="1"/>
    <col min="9" max="16384" width="9" style="312"/>
  </cols>
  <sheetData>
    <row r="1" spans="1:8" ht="18" customHeight="1">
      <c r="A1" s="2821" t="s">
        <v>1044</v>
      </c>
      <c r="B1" s="2821"/>
      <c r="C1" s="2821"/>
      <c r="D1" s="2821"/>
      <c r="E1" s="2821"/>
      <c r="F1" s="2821"/>
      <c r="G1" s="2821"/>
      <c r="H1" s="2821"/>
    </row>
    <row r="2" spans="1:8" ht="18" customHeight="1">
      <c r="A2" s="464" t="s">
        <v>4641</v>
      </c>
      <c r="B2" s="464"/>
      <c r="C2" s="464"/>
      <c r="D2" s="464"/>
      <c r="E2" s="464"/>
      <c r="F2" s="464"/>
      <c r="G2" s="464"/>
      <c r="H2" s="472" t="s">
        <v>4638</v>
      </c>
    </row>
    <row r="3" spans="1:8" ht="25.5" customHeight="1">
      <c r="A3" s="2822" t="s">
        <v>1043</v>
      </c>
      <c r="B3" s="2822"/>
      <c r="C3" s="2822"/>
      <c r="D3" s="2822"/>
      <c r="E3" s="2822"/>
      <c r="F3" s="2822"/>
      <c r="G3" s="2822"/>
      <c r="H3" s="2822"/>
    </row>
    <row r="4" spans="1:8" ht="16.5" customHeight="1">
      <c r="A4" s="335"/>
      <c r="B4" s="334"/>
      <c r="C4" s="334"/>
      <c r="D4" s="334"/>
      <c r="E4" s="334"/>
      <c r="F4" s="334"/>
      <c r="G4" s="2831" t="s">
        <v>1042</v>
      </c>
      <c r="H4" s="2831"/>
    </row>
    <row r="5" spans="1:8" ht="15" customHeight="1">
      <c r="A5" s="333"/>
    </row>
    <row r="6" spans="1:8" ht="27" customHeight="1">
      <c r="A6" s="2823" t="s">
        <v>1041</v>
      </c>
      <c r="B6" s="2824"/>
      <c r="C6" s="2825" t="str">
        <f>'はじめに（PC）'!D3</f>
        <v>○○市or○○町</v>
      </c>
      <c r="D6" s="2826"/>
      <c r="E6" s="2827"/>
      <c r="F6" s="445" t="s">
        <v>1040</v>
      </c>
      <c r="G6" s="332"/>
    </row>
    <row r="7" spans="1:8" ht="24.95" customHeight="1">
      <c r="A7" s="2823" t="s">
        <v>1039</v>
      </c>
      <c r="B7" s="2824"/>
      <c r="C7" s="2828" t="str">
        <f>'様式第1-1号'!E6</f>
        <v>○○・・・・・・活動組織</v>
      </c>
      <c r="D7" s="2829"/>
      <c r="E7" s="2830"/>
      <c r="F7" s="331"/>
    </row>
    <row r="8" spans="1:8" ht="18.75" customHeight="1">
      <c r="A8" s="330"/>
      <c r="B8" s="330"/>
      <c r="C8" s="329"/>
      <c r="D8" s="329"/>
      <c r="E8" s="328"/>
      <c r="F8" s="328"/>
      <c r="G8" s="328"/>
      <c r="H8" s="328"/>
    </row>
    <row r="9" spans="1:8" s="327" customFormat="1" ht="20.100000000000001" customHeight="1">
      <c r="A9" s="2785" t="s">
        <v>1038</v>
      </c>
      <c r="B9" s="2785"/>
      <c r="C9" s="2785"/>
      <c r="D9" s="2785"/>
      <c r="E9" s="2785"/>
      <c r="F9" s="2785"/>
      <c r="G9" s="2785"/>
      <c r="H9" s="2785"/>
    </row>
    <row r="10" spans="1:8" ht="30.75" customHeight="1">
      <c r="A10" s="2815" t="s">
        <v>1037</v>
      </c>
      <c r="B10" s="2815"/>
      <c r="C10" s="2815"/>
      <c r="D10" s="2816" t="s">
        <v>1036</v>
      </c>
      <c r="E10" s="2817"/>
      <c r="F10" s="2817"/>
      <c r="G10" s="2817"/>
      <c r="H10" s="326" t="s">
        <v>1035</v>
      </c>
    </row>
    <row r="11" spans="1:8" ht="61.5" customHeight="1">
      <c r="A11" s="2818" t="s">
        <v>1034</v>
      </c>
      <c r="B11" s="2819"/>
      <c r="C11" s="2820"/>
      <c r="D11" s="2798" t="s">
        <v>6859</v>
      </c>
      <c r="E11" s="2793"/>
      <c r="F11" s="2793"/>
      <c r="G11" s="2793"/>
      <c r="H11" s="325"/>
    </row>
    <row r="12" spans="1:8" ht="42.75" customHeight="1">
      <c r="A12" s="2800" t="s">
        <v>1033</v>
      </c>
      <c r="B12" s="2801" t="s">
        <v>1032</v>
      </c>
      <c r="C12" s="324" t="s">
        <v>863</v>
      </c>
      <c r="D12" s="2802" t="s">
        <v>1031</v>
      </c>
      <c r="E12" s="2803"/>
      <c r="F12" s="2803"/>
      <c r="G12" s="2804"/>
      <c r="H12" s="455" t="str">
        <f>IF(SUM('金銭出納簿（維持共同または1本化用）'!D216,'金銭出納簿（維持共同または1本化用）'!I216)=報告書!L33,"○","×")</f>
        <v>○</v>
      </c>
    </row>
    <row r="13" spans="1:8" ht="42.75" customHeight="1">
      <c r="A13" s="2800"/>
      <c r="B13" s="2801"/>
      <c r="C13" s="323" t="s">
        <v>862</v>
      </c>
      <c r="D13" s="2805" t="s">
        <v>1030</v>
      </c>
      <c r="E13" s="2806"/>
      <c r="F13" s="2806"/>
      <c r="G13" s="2807"/>
      <c r="H13" s="456" t="str">
        <f>IF(SUM('金銭出納簿（維持共同または1本化用）'!E216,'金銭出納簿（維持共同または1本化用）'!K216)=報告書!L47,"○","×")</f>
        <v>○</v>
      </c>
    </row>
    <row r="14" spans="1:8" ht="44.25" customHeight="1">
      <c r="A14" s="2800"/>
      <c r="B14" s="2808" t="s">
        <v>1029</v>
      </c>
      <c r="C14" s="2810" t="s">
        <v>1021</v>
      </c>
      <c r="D14" s="2802" t="s">
        <v>1028</v>
      </c>
      <c r="E14" s="2803"/>
      <c r="F14" s="2803"/>
      <c r="G14" s="2803"/>
      <c r="H14" s="322"/>
    </row>
    <row r="15" spans="1:8" ht="43.5" customHeight="1">
      <c r="A15" s="2800"/>
      <c r="B15" s="2809"/>
      <c r="C15" s="2811"/>
      <c r="D15" s="2813" t="s">
        <v>1027</v>
      </c>
      <c r="E15" s="2814"/>
      <c r="F15" s="2814"/>
      <c r="G15" s="2814"/>
      <c r="H15" s="321"/>
    </row>
    <row r="16" spans="1:8" ht="39" customHeight="1">
      <c r="A16" s="2800"/>
      <c r="B16" s="2809"/>
      <c r="C16" s="2812"/>
      <c r="D16" s="2805" t="s">
        <v>1026</v>
      </c>
      <c r="E16" s="2806"/>
      <c r="F16" s="2806"/>
      <c r="G16" s="2806"/>
      <c r="H16" s="321"/>
    </row>
    <row r="17" spans="1:8" ht="48" customHeight="1">
      <c r="A17" s="2800"/>
      <c r="B17" s="2809"/>
      <c r="C17" s="320" t="s">
        <v>1025</v>
      </c>
      <c r="D17" s="2794" t="s">
        <v>1024</v>
      </c>
      <c r="E17" s="2795"/>
      <c r="F17" s="2795"/>
      <c r="G17" s="2795"/>
      <c r="H17" s="457" t="str">
        <f>IF('様式第1-3号'!M45&gt;0,IF(報告書!V71&gt;0,"○","×"),"－")</f>
        <v>－</v>
      </c>
    </row>
    <row r="18" spans="1:8" ht="70.5" customHeight="1">
      <c r="A18" s="2800"/>
      <c r="B18" s="2809"/>
      <c r="C18" s="319" t="s">
        <v>1023</v>
      </c>
      <c r="D18" s="2794" t="s">
        <v>1022</v>
      </c>
      <c r="E18" s="2795"/>
      <c r="F18" s="2795"/>
      <c r="G18" s="2795"/>
      <c r="H18" s="318"/>
    </row>
    <row r="19" spans="1:8" ht="35.25" customHeight="1">
      <c r="A19" s="2789" t="s">
        <v>472</v>
      </c>
      <c r="B19" s="2790"/>
      <c r="C19" s="317" t="s">
        <v>1021</v>
      </c>
      <c r="D19" s="2793" t="s">
        <v>1020</v>
      </c>
      <c r="E19" s="2793"/>
      <c r="F19" s="2793"/>
      <c r="G19" s="2793"/>
      <c r="H19" s="315"/>
    </row>
    <row r="20" spans="1:8" ht="70.5" customHeight="1">
      <c r="A20" s="2791"/>
      <c r="B20" s="2792"/>
      <c r="C20" s="316" t="s">
        <v>1019</v>
      </c>
      <c r="D20" s="2794" t="s">
        <v>1018</v>
      </c>
      <c r="E20" s="2795"/>
      <c r="F20" s="2795"/>
      <c r="G20" s="2796"/>
      <c r="H20" s="315"/>
    </row>
    <row r="21" spans="1:8" ht="47.25" customHeight="1">
      <c r="A21" s="2797" t="s">
        <v>1017</v>
      </c>
      <c r="B21" s="2797"/>
      <c r="C21" s="2797"/>
      <c r="D21" s="2798" t="s">
        <v>1016</v>
      </c>
      <c r="E21" s="2793"/>
      <c r="F21" s="2793"/>
      <c r="G21" s="2793"/>
      <c r="H21" s="315"/>
    </row>
    <row r="22" spans="1:8" s="314" customFormat="1" ht="51.75" customHeight="1">
      <c r="A22" s="2799" t="s">
        <v>1015</v>
      </c>
      <c r="B22" s="2799"/>
      <c r="C22" s="2799"/>
      <c r="D22" s="2799"/>
      <c r="E22" s="2799"/>
      <c r="F22" s="2799"/>
      <c r="G22" s="2799"/>
      <c r="H22" s="2799"/>
    </row>
    <row r="23" spans="1:8" s="314" customFormat="1" ht="23.25" customHeight="1">
      <c r="A23" s="2799" t="s">
        <v>1014</v>
      </c>
      <c r="B23" s="2799"/>
      <c r="C23" s="2799"/>
      <c r="D23" s="2799"/>
      <c r="E23" s="2799"/>
      <c r="F23" s="2799"/>
      <c r="G23" s="2799"/>
      <c r="H23" s="2799"/>
    </row>
    <row r="24" spans="1:8" s="313" customFormat="1" ht="20.100000000000001" customHeight="1">
      <c r="A24" s="2785" t="s">
        <v>1013</v>
      </c>
      <c r="B24" s="2785"/>
      <c r="C24" s="2785"/>
      <c r="D24" s="2785"/>
      <c r="E24" s="2785"/>
      <c r="F24" s="2785"/>
      <c r="G24" s="2785"/>
      <c r="H24" s="2785"/>
    </row>
    <row r="25" spans="1:8" ht="56.25" customHeight="1">
      <c r="A25" s="2786"/>
      <c r="B25" s="2787"/>
      <c r="C25" s="2787"/>
      <c r="D25" s="2787"/>
      <c r="E25" s="2787"/>
      <c r="F25" s="2787"/>
      <c r="G25" s="2787"/>
      <c r="H25" s="2788"/>
    </row>
  </sheetData>
  <mergeCells count="32">
    <mergeCell ref="A1:H1"/>
    <mergeCell ref="A3:H3"/>
    <mergeCell ref="A6:B6"/>
    <mergeCell ref="C6:E6"/>
    <mergeCell ref="A7:B7"/>
    <mergeCell ref="C7:E7"/>
    <mergeCell ref="G4:H4"/>
    <mergeCell ref="A9:H9"/>
    <mergeCell ref="A10:C10"/>
    <mergeCell ref="D10:G10"/>
    <mergeCell ref="A11:C11"/>
    <mergeCell ref="D11:G11"/>
    <mergeCell ref="A12:A18"/>
    <mergeCell ref="B12:B13"/>
    <mergeCell ref="D12:G12"/>
    <mergeCell ref="D13:G13"/>
    <mergeCell ref="A23:H23"/>
    <mergeCell ref="B14:B18"/>
    <mergeCell ref="C14:C16"/>
    <mergeCell ref="D14:G14"/>
    <mergeCell ref="D15:G15"/>
    <mergeCell ref="D16:G16"/>
    <mergeCell ref="D17:G17"/>
    <mergeCell ref="D18:G18"/>
    <mergeCell ref="A24:H24"/>
    <mergeCell ref="A25:H25"/>
    <mergeCell ref="A19:B20"/>
    <mergeCell ref="D19:G19"/>
    <mergeCell ref="D20:G20"/>
    <mergeCell ref="A21:C21"/>
    <mergeCell ref="D21:G21"/>
    <mergeCell ref="A22:H22"/>
  </mergeCells>
  <phoneticPr fontId="5"/>
  <dataValidations count="1">
    <dataValidation type="list" allowBlank="1" showInputMessage="1" showErrorMessage="1" sqref="H11:H21" xr:uid="{DFBC7BB9-A201-4D94-8B98-5D2EEFC864EB}">
      <formula1>Ｃ2.実施欄</formula1>
    </dataValidation>
  </dataValidations>
  <printOptions horizontalCentered="1" vertic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59F75-CE02-4C76-B59C-9455DC0B4836}">
  <sheetPr codeName="Sheet33">
    <tabColor rgb="FF92D050"/>
  </sheetPr>
  <dimension ref="A1:G37"/>
  <sheetViews>
    <sheetView showGridLines="0" view="pageBreakPreview" zoomScaleNormal="100" zoomScaleSheetLayoutView="100" workbookViewId="0">
      <selection activeCell="M24" sqref="M24"/>
    </sheetView>
  </sheetViews>
  <sheetFormatPr defaultColWidth="9" defaultRowHeight="14.25"/>
  <cols>
    <col min="1" max="1" width="29.5" style="312" customWidth="1"/>
    <col min="2" max="2" width="7.625" style="312" customWidth="1"/>
    <col min="3" max="4" width="8.125" style="312" customWidth="1"/>
    <col min="5" max="5" width="18.125" style="312" customWidth="1"/>
    <col min="6" max="6" width="12.5" style="312" customWidth="1"/>
    <col min="7" max="7" width="5.875" style="327" customWidth="1"/>
    <col min="8" max="16384" width="9" style="312"/>
  </cols>
  <sheetData>
    <row r="1" spans="1:7" ht="16.5" customHeight="1">
      <c r="A1" s="327" t="s">
        <v>1060</v>
      </c>
    </row>
    <row r="2" spans="1:7" ht="16.5" customHeight="1">
      <c r="A2" s="327" t="s">
        <v>4641</v>
      </c>
      <c r="G2" s="472" t="s">
        <v>4638</v>
      </c>
    </row>
    <row r="3" spans="1:7" ht="48.75" customHeight="1">
      <c r="A3" s="2834" t="s">
        <v>1059</v>
      </c>
      <c r="B3" s="2834"/>
      <c r="C3" s="2834"/>
      <c r="D3" s="2834"/>
      <c r="E3" s="2834"/>
      <c r="F3" s="2834"/>
      <c r="G3" s="2834"/>
    </row>
    <row r="4" spans="1:7" ht="21.75" customHeight="1">
      <c r="A4" s="334"/>
      <c r="B4" s="334"/>
      <c r="C4" s="334"/>
      <c r="D4" s="334"/>
      <c r="E4" s="2831" t="s">
        <v>1042</v>
      </c>
      <c r="F4" s="2831"/>
      <c r="G4" s="2831"/>
    </row>
    <row r="5" spans="1:7" ht="16.5" customHeight="1">
      <c r="A5" s="334"/>
      <c r="B5" s="334"/>
      <c r="C5" s="334"/>
      <c r="D5" s="334"/>
      <c r="E5" s="334"/>
      <c r="F5" s="334"/>
    </row>
    <row r="6" spans="1:7" ht="30" customHeight="1">
      <c r="A6" s="352" t="s">
        <v>1041</v>
      </c>
      <c r="B6" s="2835" t="str">
        <f>'別記3-1(1)'!C6</f>
        <v>○○市or○○町</v>
      </c>
      <c r="C6" s="2836"/>
      <c r="D6" s="2837"/>
      <c r="E6" s="351" t="s">
        <v>1058</v>
      </c>
      <c r="F6" s="2838"/>
      <c r="G6" s="2839"/>
    </row>
    <row r="7" spans="1:7" ht="30" customHeight="1">
      <c r="A7" s="352" t="s">
        <v>1039</v>
      </c>
      <c r="B7" s="2835" t="str">
        <f>'様式第1-1号'!E6</f>
        <v>○○・・・・・・活動組織</v>
      </c>
      <c r="C7" s="2836"/>
      <c r="D7" s="2837"/>
      <c r="E7" s="351" t="s">
        <v>1057</v>
      </c>
      <c r="F7" s="2838"/>
      <c r="G7" s="2839"/>
    </row>
    <row r="8" spans="1:7" ht="24.95" customHeight="1">
      <c r="A8" s="350" t="s">
        <v>1056</v>
      </c>
      <c r="B8" s="328"/>
      <c r="C8" s="328"/>
      <c r="D8" s="328"/>
      <c r="E8" s="328"/>
    </row>
    <row r="9" spans="1:7" ht="24.95" customHeight="1">
      <c r="A9" s="349" t="s">
        <v>1055</v>
      </c>
      <c r="B9" s="328"/>
      <c r="C9" s="328"/>
      <c r="D9" s="328"/>
      <c r="E9" s="328"/>
    </row>
    <row r="10" spans="1:7" ht="24.95" customHeight="1">
      <c r="A10" s="347" t="s">
        <v>1054</v>
      </c>
      <c r="B10" s="346"/>
      <c r="C10" s="346"/>
      <c r="D10" s="328"/>
      <c r="E10" s="328"/>
    </row>
    <row r="11" spans="1:7" ht="27" customHeight="1">
      <c r="A11" s="345" t="s">
        <v>99</v>
      </c>
      <c r="B11" s="344" t="s">
        <v>888</v>
      </c>
      <c r="C11" s="343" t="s">
        <v>1035</v>
      </c>
      <c r="D11" s="2832" t="s">
        <v>172</v>
      </c>
      <c r="E11" s="2832"/>
      <c r="F11" s="2832"/>
      <c r="G11" s="2832"/>
    </row>
    <row r="12" spans="1:7" ht="27" customHeight="1">
      <c r="A12" s="348" t="s">
        <v>757</v>
      </c>
      <c r="B12" s="458">
        <f>報告書!N103</f>
        <v>0</v>
      </c>
      <c r="C12" s="338"/>
      <c r="D12" s="2833"/>
      <c r="E12" s="2833"/>
      <c r="F12" s="2833"/>
      <c r="G12" s="2833"/>
    </row>
    <row r="13" spans="1:7" ht="27" customHeight="1">
      <c r="A13" s="348" t="s">
        <v>750</v>
      </c>
      <c r="B13" s="458">
        <f>報告書!N104</f>
        <v>0</v>
      </c>
      <c r="C13" s="338"/>
      <c r="D13" s="2833"/>
      <c r="E13" s="2833"/>
      <c r="F13" s="2833"/>
      <c r="G13" s="2833"/>
    </row>
    <row r="14" spans="1:7" ht="27" customHeight="1">
      <c r="A14" s="348" t="s">
        <v>1053</v>
      </c>
      <c r="B14" s="458">
        <f>報告書!N105</f>
        <v>0</v>
      </c>
      <c r="C14" s="338"/>
      <c r="D14" s="2833"/>
      <c r="E14" s="2833"/>
      <c r="F14" s="2833"/>
      <c r="G14" s="2833"/>
    </row>
    <row r="15" spans="1:7" ht="27" customHeight="1">
      <c r="A15" s="348" t="s">
        <v>725</v>
      </c>
      <c r="B15" s="458">
        <f>報告書!N106</f>
        <v>0</v>
      </c>
      <c r="C15" s="338"/>
      <c r="D15" s="2833"/>
      <c r="E15" s="2833"/>
      <c r="F15" s="2833"/>
      <c r="G15" s="2833"/>
    </row>
    <row r="16" spans="1:7" ht="24.95" customHeight="1">
      <c r="A16" s="347" t="s">
        <v>1052</v>
      </c>
      <c r="B16" s="346"/>
      <c r="C16" s="327"/>
      <c r="D16" s="328"/>
      <c r="G16" s="312"/>
    </row>
    <row r="17" spans="1:7" ht="24.75" customHeight="1">
      <c r="A17" s="344" t="s">
        <v>1051</v>
      </c>
      <c r="B17" s="344" t="s">
        <v>888</v>
      </c>
      <c r="C17" s="343" t="s">
        <v>1035</v>
      </c>
      <c r="D17" s="2832" t="s">
        <v>172</v>
      </c>
      <c r="E17" s="2832"/>
      <c r="F17" s="2832"/>
      <c r="G17" s="2832"/>
    </row>
    <row r="18" spans="1:7" ht="24.75" customHeight="1">
      <c r="A18" s="342" t="s">
        <v>337</v>
      </c>
      <c r="B18" s="458" t="str">
        <f>IF(【選択肢】!V39&gt;0,"○","－")</f>
        <v>－</v>
      </c>
      <c r="C18" s="338" t="str">
        <f>IF(B18="－","－","")</f>
        <v>－</v>
      </c>
      <c r="D18" s="2833"/>
      <c r="E18" s="2833"/>
      <c r="F18" s="2833"/>
      <c r="G18" s="2833"/>
    </row>
    <row r="19" spans="1:7" ht="24.75" customHeight="1">
      <c r="A19" s="342" t="s">
        <v>339</v>
      </c>
      <c r="B19" s="458" t="str">
        <f>IF(【選択肢】!V40&gt;0,"○","－")</f>
        <v>－</v>
      </c>
      <c r="C19" s="338" t="str">
        <f t="shared" ref="C19:C20" si="0">IF(B19="－","－","")</f>
        <v>－</v>
      </c>
      <c r="D19" s="2833"/>
      <c r="E19" s="2833"/>
      <c r="F19" s="2833"/>
      <c r="G19" s="2833"/>
    </row>
    <row r="20" spans="1:7" ht="24.75" customHeight="1">
      <c r="A20" s="342" t="s">
        <v>1050</v>
      </c>
      <c r="B20" s="458" t="str">
        <f>IF(【選択肢】!V41&gt;0,"○","－")</f>
        <v>－</v>
      </c>
      <c r="C20" s="338" t="str">
        <f t="shared" si="0"/>
        <v>－</v>
      </c>
      <c r="D20" s="2833"/>
      <c r="E20" s="2833"/>
      <c r="F20" s="2833"/>
      <c r="G20" s="2833"/>
    </row>
    <row r="21" spans="1:7" ht="24.75" customHeight="1">
      <c r="A21" s="342" t="s">
        <v>1049</v>
      </c>
      <c r="B21" s="458" t="str">
        <f>IF(【選択肢】!V42&gt;0,"○","－")</f>
        <v>－</v>
      </c>
      <c r="C21" s="338" t="str">
        <f t="shared" ref="C21:C22" si="1">IF(B21="－","－","")</f>
        <v>－</v>
      </c>
      <c r="D21" s="2833"/>
      <c r="E21" s="2833"/>
      <c r="F21" s="2833"/>
      <c r="G21" s="2833"/>
    </row>
    <row r="22" spans="1:7" ht="24.75" customHeight="1">
      <c r="A22" s="342" t="s">
        <v>345</v>
      </c>
      <c r="B22" s="458" t="str">
        <f>IF(【選択肢】!V43&gt;0,"○","－")</f>
        <v>－</v>
      </c>
      <c r="C22" s="338" t="str">
        <f t="shared" si="1"/>
        <v>－</v>
      </c>
      <c r="D22" s="2833"/>
      <c r="E22" s="2833"/>
      <c r="F22" s="2833"/>
      <c r="G22" s="2833"/>
    </row>
    <row r="23" spans="1:7" ht="24.95" customHeight="1">
      <c r="A23" s="347" t="s">
        <v>1048</v>
      </c>
      <c r="B23" s="346"/>
      <c r="C23" s="327"/>
      <c r="D23" s="328"/>
      <c r="G23" s="312"/>
    </row>
    <row r="24" spans="1:7" ht="20.25" customHeight="1">
      <c r="A24" s="345" t="s">
        <v>99</v>
      </c>
      <c r="B24" s="344" t="s">
        <v>888</v>
      </c>
      <c r="C24" s="343" t="s">
        <v>1035</v>
      </c>
      <c r="D24" s="2832" t="s">
        <v>172</v>
      </c>
      <c r="E24" s="2832"/>
      <c r="F24" s="2832"/>
      <c r="G24" s="2832"/>
    </row>
    <row r="25" spans="1:7" ht="20.25" customHeight="1">
      <c r="A25" s="342" t="s">
        <v>650</v>
      </c>
      <c r="B25" s="458" t="str">
        <f>報告書!N119</f>
        <v>－</v>
      </c>
      <c r="C25" s="338" t="str">
        <f t="shared" ref="C25:C33" si="2">IF(B25="－","－","")</f>
        <v>－</v>
      </c>
      <c r="D25" s="2833"/>
      <c r="E25" s="2833"/>
      <c r="F25" s="2833"/>
      <c r="G25" s="2833"/>
    </row>
    <row r="26" spans="1:7" ht="26.45" customHeight="1">
      <c r="A26" s="341" t="s">
        <v>443</v>
      </c>
      <c r="B26" s="458" t="str">
        <f>報告書!N120</f>
        <v>－</v>
      </c>
      <c r="C26" s="338" t="str">
        <f t="shared" si="2"/>
        <v>－</v>
      </c>
      <c r="D26" s="2833"/>
      <c r="E26" s="2833"/>
      <c r="F26" s="2833"/>
      <c r="G26" s="2833"/>
    </row>
    <row r="27" spans="1:7" ht="20.25" customHeight="1">
      <c r="A27" s="340" t="s">
        <v>646</v>
      </c>
      <c r="B27" s="458" t="str">
        <f>報告書!N121</f>
        <v>－</v>
      </c>
      <c r="C27" s="338" t="str">
        <f t="shared" si="2"/>
        <v>－</v>
      </c>
      <c r="D27" s="2833"/>
      <c r="E27" s="2833"/>
      <c r="F27" s="2833"/>
      <c r="G27" s="2833"/>
    </row>
    <row r="28" spans="1:7" ht="20.25" customHeight="1">
      <c r="A28" s="340" t="s">
        <v>1047</v>
      </c>
      <c r="B28" s="458" t="str">
        <f>報告書!N122</f>
        <v>－</v>
      </c>
      <c r="C28" s="338" t="str">
        <f t="shared" si="2"/>
        <v>－</v>
      </c>
      <c r="D28" s="2833"/>
      <c r="E28" s="2833"/>
      <c r="F28" s="2833"/>
      <c r="G28" s="2833"/>
    </row>
    <row r="29" spans="1:7" ht="20.25" customHeight="1">
      <c r="A29" s="341" t="s">
        <v>642</v>
      </c>
      <c r="B29" s="458" t="str">
        <f>報告書!N123</f>
        <v>－</v>
      </c>
      <c r="C29" s="338" t="str">
        <f t="shared" si="2"/>
        <v>－</v>
      </c>
      <c r="D29" s="2833"/>
      <c r="E29" s="2833"/>
      <c r="F29" s="2833"/>
      <c r="G29" s="2833"/>
    </row>
    <row r="30" spans="1:7" ht="20.100000000000001" customHeight="1">
      <c r="A30" s="341" t="s">
        <v>393</v>
      </c>
      <c r="B30" s="458" t="str">
        <f>報告書!N124</f>
        <v>－</v>
      </c>
      <c r="C30" s="338" t="str">
        <f t="shared" si="2"/>
        <v>－</v>
      </c>
      <c r="D30" s="2833"/>
      <c r="E30" s="2833"/>
      <c r="F30" s="2833"/>
      <c r="G30" s="2833"/>
    </row>
    <row r="31" spans="1:7" ht="33" customHeight="1">
      <c r="A31" s="341" t="s">
        <v>1046</v>
      </c>
      <c r="B31" s="458" t="str">
        <f>報告書!N125</f>
        <v>－</v>
      </c>
      <c r="C31" s="338" t="str">
        <f t="shared" si="2"/>
        <v>－</v>
      </c>
      <c r="D31" s="2833"/>
      <c r="E31" s="2833"/>
      <c r="F31" s="2833"/>
      <c r="G31" s="2833"/>
    </row>
    <row r="32" spans="1:7" ht="33" customHeight="1">
      <c r="A32" s="770" t="s">
        <v>4765</v>
      </c>
      <c r="B32" s="458" t="str">
        <f>報告書!N126</f>
        <v>－</v>
      </c>
      <c r="C32" s="338" t="str">
        <f t="shared" si="2"/>
        <v>－</v>
      </c>
      <c r="D32" s="2833"/>
      <c r="E32" s="2833"/>
      <c r="F32" s="2833"/>
      <c r="G32" s="2833"/>
    </row>
    <row r="33" spans="1:7" ht="33" customHeight="1">
      <c r="A33" s="770" t="s">
        <v>4766</v>
      </c>
      <c r="B33" s="458" t="str">
        <f>報告書!N127</f>
        <v>－</v>
      </c>
      <c r="C33" s="338" t="str">
        <f t="shared" si="2"/>
        <v>－</v>
      </c>
      <c r="D33" s="2833"/>
      <c r="E33" s="2833"/>
      <c r="F33" s="2833"/>
      <c r="G33" s="2833"/>
    </row>
    <row r="34" spans="1:7" ht="20.25" customHeight="1">
      <c r="A34" s="341" t="s">
        <v>183</v>
      </c>
      <c r="B34" s="458" t="str">
        <f>報告書!N128</f>
        <v>－</v>
      </c>
      <c r="C34" s="338" t="str">
        <f>IF(B34="－","－","")</f>
        <v>－</v>
      </c>
      <c r="D34" s="2833"/>
      <c r="E34" s="2833"/>
      <c r="F34" s="2833"/>
      <c r="G34" s="2833"/>
    </row>
    <row r="35" spans="1:7" ht="20.25" customHeight="1">
      <c r="A35" s="339" t="s">
        <v>4977</v>
      </c>
      <c r="B35" s="458" t="str">
        <f>報告書!N129</f>
        <v>－</v>
      </c>
      <c r="C35" s="338" t="str">
        <f>IF(B35="－","－","")</f>
        <v>－</v>
      </c>
      <c r="D35" s="2832"/>
      <c r="E35" s="2832"/>
      <c r="F35" s="2832"/>
      <c r="G35" s="2832"/>
    </row>
    <row r="36" spans="1:7" customFormat="1" ht="24.95" customHeight="1">
      <c r="A36" s="337" t="s">
        <v>1045</v>
      </c>
      <c r="B36" s="336"/>
      <c r="C36" s="336"/>
      <c r="D36" s="336"/>
      <c r="E36" s="336"/>
      <c r="F36" s="312"/>
      <c r="G36" s="327"/>
    </row>
    <row r="37" spans="1:7" customFormat="1" ht="55.5" customHeight="1">
      <c r="A37" s="2840"/>
      <c r="B37" s="2840"/>
      <c r="C37" s="2840"/>
      <c r="D37" s="2840"/>
      <c r="E37" s="2840"/>
      <c r="F37" s="2840"/>
      <c r="G37" s="2840"/>
    </row>
  </sheetData>
  <mergeCells count="30">
    <mergeCell ref="D21:G21"/>
    <mergeCell ref="D22:G22"/>
    <mergeCell ref="D31:G31"/>
    <mergeCell ref="D34:G34"/>
    <mergeCell ref="D24:G24"/>
    <mergeCell ref="A37:G37"/>
    <mergeCell ref="D25:G25"/>
    <mergeCell ref="D26:G26"/>
    <mergeCell ref="D27:G27"/>
    <mergeCell ref="D28:G28"/>
    <mergeCell ref="D29:G29"/>
    <mergeCell ref="D30:G30"/>
    <mergeCell ref="D35:G35"/>
    <mergeCell ref="D32:G32"/>
    <mergeCell ref="D33:G33"/>
    <mergeCell ref="D17:G17"/>
    <mergeCell ref="D18:G18"/>
    <mergeCell ref="D19:G19"/>
    <mergeCell ref="D20:G20"/>
    <mergeCell ref="A3:G3"/>
    <mergeCell ref="E4:G4"/>
    <mergeCell ref="B6:D6"/>
    <mergeCell ref="F6:G6"/>
    <mergeCell ref="B7:D7"/>
    <mergeCell ref="F7:G7"/>
    <mergeCell ref="D11:G11"/>
    <mergeCell ref="D12:G12"/>
    <mergeCell ref="D13:G13"/>
    <mergeCell ref="D14:G14"/>
    <mergeCell ref="D15:G15"/>
  </mergeCells>
  <phoneticPr fontId="5"/>
  <dataValidations count="2">
    <dataValidation type="list" allowBlank="1" showInputMessage="1" showErrorMessage="1" sqref="C12:C15 C18:C22 C25:C35" xr:uid="{00000000-0002-0000-0000-000001000000}">
      <formula1>Ｃ2.実施欄</formula1>
    </dataValidation>
    <dataValidation type="list" allowBlank="1" showInputMessage="1" showErrorMessage="1" sqref="B12:B15 B18:B22 B25:B35" xr:uid="{00000000-0002-0000-0000-000000000000}">
      <formula1>Ｃ1.計画欄</formula1>
    </dataValidation>
  </dataValidations>
  <printOptions horizontalCentered="1"/>
  <pageMargins left="0.70866141732283472" right="0.35433070866141736" top="0.70866141732283472" bottom="3.937007874015748E-2" header="0.19685039370078741" footer="0.19685039370078741"/>
  <pageSetup paperSize="9" scale="95"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D9724-31E4-4E05-A054-968216AD3614}">
  <sheetPr codeName="Sheet34">
    <tabColor rgb="FF92D050"/>
  </sheetPr>
  <dimension ref="A1:R29"/>
  <sheetViews>
    <sheetView showGridLines="0" view="pageBreakPreview" topLeftCell="A2" zoomScale="94" zoomScaleNormal="100" zoomScaleSheetLayoutView="100" workbookViewId="0">
      <selection activeCell="O12" sqref="O12"/>
    </sheetView>
  </sheetViews>
  <sheetFormatPr defaultColWidth="3.5" defaultRowHeight="12"/>
  <cols>
    <col min="1" max="1" width="14.5" style="312" customWidth="1"/>
    <col min="2" max="2" width="5.125" style="312" customWidth="1"/>
    <col min="3" max="3" width="5.5" style="312" customWidth="1"/>
    <col min="4" max="4" width="11.125" style="312" customWidth="1"/>
    <col min="5" max="6" width="8.5" style="312" customWidth="1"/>
    <col min="7" max="7" width="16.875" style="312" customWidth="1"/>
    <col min="8" max="8" width="14.125" style="312" customWidth="1"/>
    <col min="9" max="9" width="6.5" style="312" customWidth="1"/>
    <col min="10" max="233" width="9" style="312" customWidth="1"/>
    <col min="234" max="234" width="2.875" style="312" customWidth="1"/>
    <col min="235" max="235" width="0.875" style="312" customWidth="1"/>
    <col min="236" max="236" width="2" style="312" customWidth="1"/>
    <col min="237" max="237" width="6.375" style="312" customWidth="1"/>
    <col min="238" max="240" width="3.875" style="312" customWidth="1"/>
    <col min="241" max="241" width="5.125" style="312" customWidth="1"/>
    <col min="242" max="243" width="3.875" style="312" customWidth="1"/>
    <col min="244" max="244" width="5.125" style="312" customWidth="1"/>
    <col min="245" max="16384" width="3.5" style="312"/>
  </cols>
  <sheetData>
    <row r="1" spans="1:18" ht="18" customHeight="1">
      <c r="A1" s="2821" t="s">
        <v>1069</v>
      </c>
      <c r="B1" s="2821"/>
      <c r="C1" s="2821"/>
      <c r="D1" s="2821"/>
      <c r="E1" s="2821"/>
      <c r="F1" s="2821"/>
      <c r="G1" s="2821"/>
    </row>
    <row r="2" spans="1:18" ht="18" customHeight="1">
      <c r="A2" s="464" t="s">
        <v>4641</v>
      </c>
      <c r="B2" s="464"/>
      <c r="C2" s="464"/>
      <c r="D2" s="464"/>
      <c r="E2" s="464"/>
      <c r="F2" s="464"/>
      <c r="G2" s="464"/>
      <c r="I2" s="472" t="s">
        <v>4638</v>
      </c>
    </row>
    <row r="3" spans="1:18" ht="36.75" customHeight="1">
      <c r="A3" s="2834" t="s">
        <v>1068</v>
      </c>
      <c r="B3" s="2822"/>
      <c r="C3" s="2822"/>
      <c r="D3" s="2822"/>
      <c r="E3" s="2822"/>
      <c r="F3" s="2822"/>
      <c r="G3" s="2822"/>
      <c r="H3" s="2822"/>
      <c r="I3" s="2822"/>
    </row>
    <row r="4" spans="1:18" ht="22.5" customHeight="1">
      <c r="A4" s="335"/>
      <c r="B4" s="334"/>
      <c r="C4" s="334"/>
      <c r="D4" s="334"/>
      <c r="E4" s="334"/>
      <c r="F4" s="334"/>
      <c r="G4" s="2855" t="s">
        <v>1042</v>
      </c>
      <c r="H4" s="2855"/>
      <c r="I4" s="2855"/>
    </row>
    <row r="5" spans="1:18" ht="30" customHeight="1">
      <c r="A5" s="2847" t="s">
        <v>1041</v>
      </c>
      <c r="B5" s="2848"/>
      <c r="C5" s="2856" t="str">
        <f>'別記3-1(1)'!C6</f>
        <v>○○市or○○町</v>
      </c>
      <c r="D5" s="2857"/>
      <c r="E5" s="2858"/>
      <c r="F5" s="2852" t="s">
        <v>1040</v>
      </c>
      <c r="G5" s="2859"/>
      <c r="H5" s="2838"/>
      <c r="I5" s="2839"/>
      <c r="K5" s="376"/>
      <c r="L5" s="376"/>
      <c r="M5" s="376"/>
      <c r="N5" s="376"/>
      <c r="O5" s="376"/>
      <c r="P5" s="376"/>
      <c r="Q5" s="376"/>
      <c r="R5" s="376"/>
    </row>
    <row r="6" spans="1:18" ht="30" customHeight="1">
      <c r="A6" s="2847" t="s">
        <v>1039</v>
      </c>
      <c r="B6" s="2848"/>
      <c r="C6" s="2847" t="str">
        <f>'別記3-1(1)'!C7</f>
        <v>○○・・・・・・活動組織</v>
      </c>
      <c r="D6" s="2849"/>
      <c r="E6" s="2848"/>
      <c r="F6" s="2850" t="s">
        <v>1057</v>
      </c>
      <c r="G6" s="2851"/>
      <c r="H6" s="2838"/>
      <c r="I6" s="2839"/>
      <c r="K6" s="375"/>
      <c r="L6" s="375"/>
      <c r="M6" s="375"/>
      <c r="N6" s="375"/>
      <c r="O6" s="375"/>
      <c r="P6" s="375"/>
      <c r="Q6" s="375"/>
      <c r="R6" s="375"/>
    </row>
    <row r="7" spans="1:18" ht="20.25" customHeight="1">
      <c r="A7" s="374" t="s">
        <v>1056</v>
      </c>
      <c r="B7" s="355"/>
      <c r="C7" s="369"/>
      <c r="D7" s="369"/>
      <c r="E7" s="369"/>
      <c r="F7" s="369"/>
      <c r="G7" s="369"/>
      <c r="H7"/>
      <c r="I7"/>
    </row>
    <row r="8" spans="1:18" ht="20.25" customHeight="1">
      <c r="A8" s="373" t="s">
        <v>1067</v>
      </c>
      <c r="B8" s="355"/>
      <c r="C8" s="369"/>
      <c r="D8" s="369"/>
      <c r="E8" s="369"/>
      <c r="F8" s="369"/>
      <c r="G8" s="369"/>
      <c r="H8"/>
      <c r="I8"/>
    </row>
    <row r="9" spans="1:18" ht="20.25" customHeight="1">
      <c r="A9" s="372" t="s">
        <v>1066</v>
      </c>
      <c r="B9" s="371"/>
      <c r="C9" s="370"/>
      <c r="D9" s="370"/>
      <c r="E9" s="370"/>
      <c r="F9" s="370"/>
      <c r="G9" s="369"/>
      <c r="H9"/>
      <c r="I9"/>
    </row>
    <row r="10" spans="1:18" ht="30.75" customHeight="1">
      <c r="A10" s="368" t="s">
        <v>99</v>
      </c>
      <c r="B10" s="2852" t="s">
        <v>177</v>
      </c>
      <c r="C10" s="2853"/>
      <c r="D10" s="2853"/>
      <c r="E10" s="367" t="s">
        <v>1065</v>
      </c>
      <c r="F10" s="367" t="s">
        <v>1035</v>
      </c>
      <c r="G10" s="2854" t="s">
        <v>172</v>
      </c>
      <c r="H10" s="2854"/>
      <c r="I10" s="2854"/>
    </row>
    <row r="11" spans="1:18" ht="33.75" customHeight="1">
      <c r="A11" s="459">
        <f>報告書!D157</f>
        <v>0</v>
      </c>
      <c r="B11" s="2842">
        <f>報告書!G157</f>
        <v>0</v>
      </c>
      <c r="C11" s="2843"/>
      <c r="D11" s="2843"/>
      <c r="E11" s="366"/>
      <c r="F11" s="365"/>
      <c r="G11" s="2844"/>
      <c r="H11" s="2844"/>
      <c r="I11" s="2844"/>
    </row>
    <row r="12" spans="1:18" ht="33.75" customHeight="1">
      <c r="A12" s="459">
        <f>報告書!D158</f>
        <v>0</v>
      </c>
      <c r="B12" s="2842">
        <f>報告書!G158</f>
        <v>0</v>
      </c>
      <c r="C12" s="2843"/>
      <c r="D12" s="2843"/>
      <c r="E12" s="460"/>
      <c r="F12" s="461"/>
      <c r="G12" s="2844"/>
      <c r="H12" s="2844"/>
      <c r="I12" s="2844"/>
    </row>
    <row r="13" spans="1:18" ht="33.75" customHeight="1">
      <c r="A13" s="459">
        <f>報告書!D159</f>
        <v>0</v>
      </c>
      <c r="B13" s="2842">
        <f>報告書!G159</f>
        <v>0</v>
      </c>
      <c r="C13" s="2843"/>
      <c r="D13" s="2843"/>
      <c r="E13" s="460"/>
      <c r="F13" s="461"/>
      <c r="G13" s="2844"/>
      <c r="H13" s="2844"/>
      <c r="I13" s="2844"/>
    </row>
    <row r="14" spans="1:18" ht="33.75" customHeight="1">
      <c r="A14" s="459">
        <f>報告書!D160</f>
        <v>0</v>
      </c>
      <c r="B14" s="2842">
        <f>報告書!G160</f>
        <v>0</v>
      </c>
      <c r="C14" s="2843"/>
      <c r="D14" s="2843"/>
      <c r="E14" s="364"/>
      <c r="F14" s="462"/>
      <c r="G14" s="2844"/>
      <c r="H14" s="2844"/>
      <c r="I14" s="2844"/>
    </row>
    <row r="15" spans="1:18" ht="33.75" customHeight="1">
      <c r="A15" s="459">
        <f>報告書!D161</f>
        <v>0</v>
      </c>
      <c r="B15" s="2842">
        <f>報告書!G161</f>
        <v>0</v>
      </c>
      <c r="C15" s="2843"/>
      <c r="D15" s="2843"/>
      <c r="E15" s="363"/>
      <c r="F15" s="362"/>
      <c r="G15" s="2844"/>
      <c r="H15" s="2844"/>
      <c r="I15" s="2844"/>
    </row>
    <row r="16" spans="1:18" ht="33.75" customHeight="1">
      <c r="A16" s="459">
        <f>報告書!D162</f>
        <v>0</v>
      </c>
      <c r="B16" s="2842">
        <f>報告書!G162</f>
        <v>0</v>
      </c>
      <c r="C16" s="2843"/>
      <c r="D16" s="2843"/>
      <c r="E16" s="363"/>
      <c r="F16" s="362"/>
      <c r="G16" s="2844"/>
      <c r="H16" s="2844"/>
      <c r="I16" s="2844"/>
    </row>
    <row r="17" spans="1:9" ht="33.75" customHeight="1">
      <c r="A17" s="459">
        <f>報告書!D163</f>
        <v>0</v>
      </c>
      <c r="B17" s="2842">
        <f>報告書!G163</f>
        <v>0</v>
      </c>
      <c r="C17" s="2843"/>
      <c r="D17" s="2843"/>
      <c r="E17" s="363"/>
      <c r="F17" s="362"/>
      <c r="G17" s="2844"/>
      <c r="H17" s="2844"/>
      <c r="I17" s="2844"/>
    </row>
    <row r="18" spans="1:9" ht="33.75" customHeight="1">
      <c r="A18" s="459">
        <f>報告書!D164</f>
        <v>0</v>
      </c>
      <c r="B18" s="2842">
        <f>報告書!G164</f>
        <v>0</v>
      </c>
      <c r="C18" s="2843"/>
      <c r="D18" s="2843"/>
      <c r="E18" s="363"/>
      <c r="F18" s="362"/>
      <c r="G18" s="2844"/>
      <c r="H18" s="2844"/>
      <c r="I18" s="2844"/>
    </row>
    <row r="19" spans="1:9" ht="33.75" customHeight="1">
      <c r="A19" s="459">
        <f>報告書!D165</f>
        <v>0</v>
      </c>
      <c r="B19" s="2842">
        <f>報告書!G165</f>
        <v>0</v>
      </c>
      <c r="C19" s="2843"/>
      <c r="D19" s="2843"/>
      <c r="E19" s="363"/>
      <c r="F19" s="362"/>
      <c r="G19" s="2844"/>
      <c r="H19" s="2844"/>
      <c r="I19" s="2844"/>
    </row>
    <row r="20" spans="1:9" ht="33.75" customHeight="1">
      <c r="A20" s="459">
        <f>報告書!D166</f>
        <v>0</v>
      </c>
      <c r="B20" s="2842">
        <f>報告書!G166</f>
        <v>0</v>
      </c>
      <c r="C20" s="2843"/>
      <c r="D20" s="2843"/>
      <c r="E20" s="363"/>
      <c r="F20" s="362"/>
      <c r="G20" s="2844"/>
      <c r="H20" s="2844"/>
      <c r="I20" s="2844"/>
    </row>
    <row r="21" spans="1:9" s="361" customFormat="1" ht="25.5" customHeight="1">
      <c r="A21" s="2845" t="s">
        <v>1064</v>
      </c>
      <c r="B21" s="2845"/>
      <c r="C21" s="2845"/>
      <c r="D21" s="2845"/>
      <c r="E21" s="2845"/>
      <c r="F21" s="2845"/>
      <c r="G21" s="2845"/>
      <c r="H21" s="2845"/>
      <c r="I21" s="2845"/>
    </row>
    <row r="22" spans="1:9" customFormat="1" ht="24.75" customHeight="1">
      <c r="A22" s="2846" t="s">
        <v>1063</v>
      </c>
      <c r="B22" s="2846"/>
      <c r="C22" s="2846"/>
      <c r="D22" s="2846"/>
      <c r="E22" s="2846"/>
      <c r="F22" s="2846"/>
      <c r="G22" s="2846"/>
      <c r="H22" s="2846"/>
      <c r="I22" s="2846"/>
    </row>
    <row r="23" spans="1:9" customFormat="1" ht="24.95" customHeight="1">
      <c r="A23" s="360" t="s">
        <v>1062</v>
      </c>
      <c r="B23" s="358"/>
      <c r="C23" s="358"/>
      <c r="D23" s="358"/>
      <c r="E23" s="358"/>
      <c r="F23" s="358"/>
      <c r="G23" s="358"/>
    </row>
    <row r="24" spans="1:9" customFormat="1" ht="60" customHeight="1">
      <c r="A24" s="2786"/>
      <c r="B24" s="2787"/>
      <c r="C24" s="2787"/>
      <c r="D24" s="2787"/>
      <c r="E24" s="2787"/>
      <c r="F24" s="2787"/>
      <c r="G24" s="2787"/>
      <c r="H24" s="2787"/>
      <c r="I24" s="2788"/>
    </row>
    <row r="25" spans="1:9" customFormat="1" ht="42" customHeight="1">
      <c r="A25" s="2841" t="s">
        <v>1061</v>
      </c>
      <c r="B25" s="2841"/>
      <c r="C25" s="2841"/>
      <c r="D25" s="2841"/>
      <c r="E25" s="2841"/>
      <c r="F25" s="2841"/>
      <c r="G25" s="2841"/>
      <c r="H25" s="2841"/>
      <c r="I25" s="2841"/>
    </row>
    <row r="26" spans="1:9" customFormat="1" ht="42" customHeight="1">
      <c r="A26" s="359"/>
      <c r="B26" s="358"/>
      <c r="C26" s="358"/>
      <c r="D26" s="358"/>
      <c r="E26" s="358"/>
      <c r="F26" s="358"/>
      <c r="G26" s="358"/>
    </row>
    <row r="27" spans="1:9" customFormat="1" ht="42" customHeight="1">
      <c r="A27" s="357"/>
      <c r="B27" s="356"/>
      <c r="C27" s="356"/>
      <c r="D27" s="356"/>
      <c r="E27" s="356"/>
      <c r="F27" s="356"/>
      <c r="G27" s="356"/>
      <c r="H27" s="356"/>
      <c r="I27" s="356"/>
    </row>
    <row r="28" spans="1:9" ht="42" customHeight="1">
      <c r="A28" s="355"/>
      <c r="B28" s="354"/>
      <c r="C28" s="354"/>
      <c r="D28" s="354"/>
      <c r="E28" s="353"/>
      <c r="F28" s="353"/>
      <c r="G28" s="353"/>
      <c r="H28" s="353"/>
      <c r="I28" s="353"/>
    </row>
    <row r="29" spans="1:9" ht="42" customHeight="1"/>
  </sheetData>
  <mergeCells count="37">
    <mergeCell ref="A1:G1"/>
    <mergeCell ref="A3:I3"/>
    <mergeCell ref="G4:I4"/>
    <mergeCell ref="A5:B5"/>
    <mergeCell ref="C5:E5"/>
    <mergeCell ref="F5:G5"/>
    <mergeCell ref="H5:I5"/>
    <mergeCell ref="A6:B6"/>
    <mergeCell ref="C6:E6"/>
    <mergeCell ref="F6:G6"/>
    <mergeCell ref="H6:I6"/>
    <mergeCell ref="B10:D10"/>
    <mergeCell ref="G10:I10"/>
    <mergeCell ref="B11:D11"/>
    <mergeCell ref="G11:I11"/>
    <mergeCell ref="B12:D12"/>
    <mergeCell ref="G12:I12"/>
    <mergeCell ref="B13:D13"/>
    <mergeCell ref="G13:I13"/>
    <mergeCell ref="B14:D14"/>
    <mergeCell ref="G14:I14"/>
    <mergeCell ref="B15:D15"/>
    <mergeCell ref="G15:I15"/>
    <mergeCell ref="B16:D16"/>
    <mergeCell ref="G16:I16"/>
    <mergeCell ref="A25:I25"/>
    <mergeCell ref="B17:D17"/>
    <mergeCell ref="G17:I17"/>
    <mergeCell ref="B18:D18"/>
    <mergeCell ref="G18:I18"/>
    <mergeCell ref="B19:D19"/>
    <mergeCell ref="G19:I19"/>
    <mergeCell ref="B20:D20"/>
    <mergeCell ref="G20:I20"/>
    <mergeCell ref="A21:I21"/>
    <mergeCell ref="A22:I22"/>
    <mergeCell ref="A24:I24"/>
  </mergeCells>
  <phoneticPr fontId="5"/>
  <dataValidations count="1">
    <dataValidation type="list" allowBlank="1" showInputMessage="1" sqref="A11:A20" xr:uid="{D1F806D2-F2BE-4BD0-B05E-403973238EDF}">
      <formula1>M.長寿命化</formula1>
    </dataValidation>
  </dataValidations>
  <pageMargins left="0.70866141732283472" right="0.55118110236220474" top="0.70866141732283472" bottom="0.23622047244094491" header="0.19685039370078741" footer="0.19685039370078741"/>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38AB3-6A23-4489-BE7C-1A6C1B37AB57}">
  <sheetPr codeName="Sheet16">
    <tabColor rgb="FF92D050"/>
    <pageSetUpPr fitToPage="1"/>
  </sheetPr>
  <dimension ref="A1:J1796"/>
  <sheetViews>
    <sheetView showGridLines="0" view="pageBreakPreview" topLeftCell="A398" zoomScale="60" zoomScaleNormal="77" workbookViewId="0">
      <selection activeCell="N416" sqref="N416"/>
    </sheetView>
  </sheetViews>
  <sheetFormatPr defaultColWidth="9" defaultRowHeight="13.5"/>
  <cols>
    <col min="1" max="1" width="12.875" customWidth="1"/>
    <col min="2" max="2" width="17" customWidth="1"/>
    <col min="3" max="3" width="12.75" customWidth="1"/>
    <col min="4" max="4" width="16.375" customWidth="1"/>
    <col min="5" max="5" width="14.25" style="1150" customWidth="1"/>
    <col min="6" max="6" width="11.625" customWidth="1"/>
    <col min="7" max="16384" width="9" style="1150"/>
  </cols>
  <sheetData>
    <row r="1" spans="1:6">
      <c r="A1" t="s">
        <v>5000</v>
      </c>
      <c r="C1" s="1149" t="s">
        <v>5001</v>
      </c>
    </row>
    <row r="2" spans="1:6" ht="27">
      <c r="A2" s="1151" t="s">
        <v>4619</v>
      </c>
      <c r="B2" s="1151" t="s">
        <v>4618</v>
      </c>
      <c r="C2" s="1151" t="s">
        <v>4617</v>
      </c>
      <c r="D2" s="1151" t="s">
        <v>4616</v>
      </c>
      <c r="E2" s="1152" t="s">
        <v>4615</v>
      </c>
      <c r="F2" s="1153" t="s">
        <v>4614</v>
      </c>
    </row>
    <row r="3" spans="1:6" ht="15">
      <c r="A3" s="1154" t="s">
        <v>4275</v>
      </c>
      <c r="B3" s="1155"/>
      <c r="C3" s="1155" t="s">
        <v>4273</v>
      </c>
      <c r="D3" s="1155"/>
      <c r="E3" s="1156"/>
      <c r="F3" s="1154">
        <v>10006</v>
      </c>
    </row>
    <row r="4" spans="1:6" ht="15">
      <c r="A4" s="1157" t="s">
        <v>4275</v>
      </c>
      <c r="B4" s="1157" t="s">
        <v>4613</v>
      </c>
      <c r="C4" s="1157" t="s">
        <v>4273</v>
      </c>
      <c r="D4" s="1157" t="s">
        <v>4612</v>
      </c>
      <c r="E4" s="1156" t="s">
        <v>5002</v>
      </c>
      <c r="F4" s="1157">
        <v>11002</v>
      </c>
    </row>
    <row r="5" spans="1:6" ht="15">
      <c r="A5" s="1157" t="s">
        <v>4275</v>
      </c>
      <c r="B5" s="1157" t="s">
        <v>4611</v>
      </c>
      <c r="C5" s="1157" t="s">
        <v>4273</v>
      </c>
      <c r="D5" s="1157" t="s">
        <v>4610</v>
      </c>
      <c r="E5" s="1156" t="s">
        <v>5003</v>
      </c>
      <c r="F5" s="1157">
        <v>12025</v>
      </c>
    </row>
    <row r="6" spans="1:6" ht="15">
      <c r="A6" s="1157" t="s">
        <v>4275</v>
      </c>
      <c r="B6" s="1157" t="s">
        <v>4609</v>
      </c>
      <c r="C6" s="1157" t="s">
        <v>4273</v>
      </c>
      <c r="D6" s="1157" t="s">
        <v>4608</v>
      </c>
      <c r="E6" s="1156" t="s">
        <v>5004</v>
      </c>
      <c r="F6" s="1157">
        <v>12033</v>
      </c>
    </row>
    <row r="7" spans="1:6" ht="15">
      <c r="A7" s="1157" t="s">
        <v>4275</v>
      </c>
      <c r="B7" s="1157" t="s">
        <v>4607</v>
      </c>
      <c r="C7" s="1157" t="s">
        <v>4273</v>
      </c>
      <c r="D7" s="1157" t="s">
        <v>4606</v>
      </c>
      <c r="E7" s="1156" t="s">
        <v>5005</v>
      </c>
      <c r="F7" s="1157">
        <v>12041</v>
      </c>
    </row>
    <row r="8" spans="1:6" ht="15">
      <c r="A8" s="1157" t="s">
        <v>4275</v>
      </c>
      <c r="B8" s="1157" t="s">
        <v>4605</v>
      </c>
      <c r="C8" s="1157" t="s">
        <v>4273</v>
      </c>
      <c r="D8" s="1157" t="s">
        <v>4604</v>
      </c>
      <c r="E8" s="1156" t="s">
        <v>5006</v>
      </c>
      <c r="F8" s="1157">
        <v>12050</v>
      </c>
    </row>
    <row r="9" spans="1:6" ht="15">
      <c r="A9" s="1157" t="s">
        <v>4275</v>
      </c>
      <c r="B9" s="1157" t="s">
        <v>4603</v>
      </c>
      <c r="C9" s="1157" t="s">
        <v>4273</v>
      </c>
      <c r="D9" s="1157" t="s">
        <v>4602</v>
      </c>
      <c r="E9" s="1156" t="s">
        <v>5007</v>
      </c>
      <c r="F9" s="1157">
        <v>12068</v>
      </c>
    </row>
    <row r="10" spans="1:6" ht="15">
      <c r="A10" s="1157" t="s">
        <v>4275</v>
      </c>
      <c r="B10" s="1157" t="s">
        <v>4601</v>
      </c>
      <c r="C10" s="1157" t="s">
        <v>4273</v>
      </c>
      <c r="D10" s="1157" t="s">
        <v>4600</v>
      </c>
      <c r="E10" s="1156" t="s">
        <v>5008</v>
      </c>
      <c r="F10" s="1157">
        <v>12076</v>
      </c>
    </row>
    <row r="11" spans="1:6" ht="15">
      <c r="A11" s="1157" t="s">
        <v>4275</v>
      </c>
      <c r="B11" s="1157" t="s">
        <v>4599</v>
      </c>
      <c r="C11" s="1157" t="s">
        <v>4273</v>
      </c>
      <c r="D11" s="1157" t="s">
        <v>4598</v>
      </c>
      <c r="E11" s="1156" t="s">
        <v>5009</v>
      </c>
      <c r="F11" s="1157">
        <v>12084</v>
      </c>
    </row>
    <row r="12" spans="1:6" ht="15">
      <c r="A12" s="1157" t="s">
        <v>4275</v>
      </c>
      <c r="B12" s="1157" t="s">
        <v>4597</v>
      </c>
      <c r="C12" s="1157" t="s">
        <v>4273</v>
      </c>
      <c r="D12" s="1157" t="s">
        <v>4596</v>
      </c>
      <c r="E12" s="1156" t="s">
        <v>5010</v>
      </c>
      <c r="F12" s="1157">
        <v>12092</v>
      </c>
    </row>
    <row r="13" spans="1:6" ht="15">
      <c r="A13" s="1157" t="s">
        <v>4275</v>
      </c>
      <c r="B13" s="1157" t="s">
        <v>4595</v>
      </c>
      <c r="C13" s="1157" t="s">
        <v>4273</v>
      </c>
      <c r="D13" s="1157" t="s">
        <v>4594</v>
      </c>
      <c r="E13" s="1156" t="s">
        <v>5011</v>
      </c>
      <c r="F13" s="1157">
        <v>12106</v>
      </c>
    </row>
    <row r="14" spans="1:6" ht="15">
      <c r="A14" s="1157" t="s">
        <v>4275</v>
      </c>
      <c r="B14" s="1157" t="s">
        <v>4593</v>
      </c>
      <c r="C14" s="1157" t="s">
        <v>4273</v>
      </c>
      <c r="D14" s="1157" t="s">
        <v>4592</v>
      </c>
      <c r="E14" s="1156" t="s">
        <v>5012</v>
      </c>
      <c r="F14" s="1157">
        <v>12114</v>
      </c>
    </row>
    <row r="15" spans="1:6" ht="15">
      <c r="A15" s="1157" t="s">
        <v>4275</v>
      </c>
      <c r="B15" s="1157" t="s">
        <v>4591</v>
      </c>
      <c r="C15" s="1157" t="s">
        <v>4273</v>
      </c>
      <c r="D15" s="1157" t="s">
        <v>4590</v>
      </c>
      <c r="E15" s="1156" t="s">
        <v>5013</v>
      </c>
      <c r="F15" s="1157">
        <v>12122</v>
      </c>
    </row>
    <row r="16" spans="1:6" ht="15">
      <c r="A16" s="1157" t="s">
        <v>4275</v>
      </c>
      <c r="B16" s="1157" t="s">
        <v>4589</v>
      </c>
      <c r="C16" s="1157" t="s">
        <v>4273</v>
      </c>
      <c r="D16" s="1157" t="s">
        <v>4588</v>
      </c>
      <c r="E16" s="1156" t="s">
        <v>5014</v>
      </c>
      <c r="F16" s="1157">
        <v>12131</v>
      </c>
    </row>
    <row r="17" spans="1:6" ht="15">
      <c r="A17" s="1157" t="s">
        <v>4275</v>
      </c>
      <c r="B17" s="1157" t="s">
        <v>4587</v>
      </c>
      <c r="C17" s="1157" t="s">
        <v>4273</v>
      </c>
      <c r="D17" s="1157" t="s">
        <v>4586</v>
      </c>
      <c r="E17" s="1156" t="s">
        <v>5015</v>
      </c>
      <c r="F17" s="1157">
        <v>12149</v>
      </c>
    </row>
    <row r="18" spans="1:6" ht="15">
      <c r="A18" s="1157" t="s">
        <v>4275</v>
      </c>
      <c r="B18" s="1157" t="s">
        <v>4585</v>
      </c>
      <c r="C18" s="1157" t="s">
        <v>4273</v>
      </c>
      <c r="D18" s="1157" t="s">
        <v>4584</v>
      </c>
      <c r="E18" s="1156" t="s">
        <v>5016</v>
      </c>
      <c r="F18" s="1157">
        <v>12157</v>
      </c>
    </row>
    <row r="19" spans="1:6" ht="15">
      <c r="A19" s="1157" t="s">
        <v>4275</v>
      </c>
      <c r="B19" s="1157" t="s">
        <v>4583</v>
      </c>
      <c r="C19" s="1157" t="s">
        <v>4273</v>
      </c>
      <c r="D19" s="1157" t="s">
        <v>4582</v>
      </c>
      <c r="E19" s="1156" t="s">
        <v>5017</v>
      </c>
      <c r="F19" s="1157">
        <v>12165</v>
      </c>
    </row>
    <row r="20" spans="1:6" ht="15">
      <c r="A20" s="1157" t="s">
        <v>4275</v>
      </c>
      <c r="B20" s="1157" t="s">
        <v>4581</v>
      </c>
      <c r="C20" s="1157" t="s">
        <v>4273</v>
      </c>
      <c r="D20" s="1157" t="s">
        <v>4580</v>
      </c>
      <c r="E20" s="1156" t="s">
        <v>5018</v>
      </c>
      <c r="F20" s="1157">
        <v>12173</v>
      </c>
    </row>
    <row r="21" spans="1:6" ht="15">
      <c r="A21" s="1157" t="s">
        <v>4275</v>
      </c>
      <c r="B21" s="1157" t="s">
        <v>4579</v>
      </c>
      <c r="C21" s="1157" t="s">
        <v>4273</v>
      </c>
      <c r="D21" s="1157" t="s">
        <v>4578</v>
      </c>
      <c r="E21" s="1156" t="s">
        <v>5019</v>
      </c>
      <c r="F21" s="1157">
        <v>12181</v>
      </c>
    </row>
    <row r="22" spans="1:6" ht="15">
      <c r="A22" s="1157" t="s">
        <v>4275</v>
      </c>
      <c r="B22" s="1157" t="s">
        <v>4577</v>
      </c>
      <c r="C22" s="1157" t="s">
        <v>4273</v>
      </c>
      <c r="D22" s="1157" t="s">
        <v>4576</v>
      </c>
      <c r="E22" s="1156" t="s">
        <v>5020</v>
      </c>
      <c r="F22" s="1157">
        <v>12190</v>
      </c>
    </row>
    <row r="23" spans="1:6" ht="15">
      <c r="A23" s="1157" t="s">
        <v>4275</v>
      </c>
      <c r="B23" s="1157" t="s">
        <v>4575</v>
      </c>
      <c r="C23" s="1157" t="s">
        <v>4273</v>
      </c>
      <c r="D23" s="1157" t="s">
        <v>4574</v>
      </c>
      <c r="E23" s="1156" t="s">
        <v>5021</v>
      </c>
      <c r="F23" s="1157">
        <v>12203</v>
      </c>
    </row>
    <row r="24" spans="1:6" ht="15">
      <c r="A24" s="1157" t="s">
        <v>4275</v>
      </c>
      <c r="B24" s="1157" t="s">
        <v>4573</v>
      </c>
      <c r="C24" s="1157" t="s">
        <v>4273</v>
      </c>
      <c r="D24" s="1157" t="s">
        <v>4572</v>
      </c>
      <c r="E24" s="1156" t="s">
        <v>5022</v>
      </c>
      <c r="F24" s="1157">
        <v>12211</v>
      </c>
    </row>
    <row r="25" spans="1:6" ht="15">
      <c r="A25" s="1157" t="s">
        <v>4275</v>
      </c>
      <c r="B25" s="1157" t="s">
        <v>4571</v>
      </c>
      <c r="C25" s="1157" t="s">
        <v>4273</v>
      </c>
      <c r="D25" s="1157" t="s">
        <v>4570</v>
      </c>
      <c r="E25" s="1156" t="s">
        <v>5023</v>
      </c>
      <c r="F25" s="1157">
        <v>12220</v>
      </c>
    </row>
    <row r="26" spans="1:6" ht="15">
      <c r="A26" s="1157" t="s">
        <v>4275</v>
      </c>
      <c r="B26" s="1157" t="s">
        <v>4569</v>
      </c>
      <c r="C26" s="1157" t="s">
        <v>4273</v>
      </c>
      <c r="D26" s="1157" t="s">
        <v>4568</v>
      </c>
      <c r="E26" s="1156" t="s">
        <v>5024</v>
      </c>
      <c r="F26" s="1157">
        <v>12238</v>
      </c>
    </row>
    <row r="27" spans="1:6" ht="15">
      <c r="A27" s="1157" t="s">
        <v>4275</v>
      </c>
      <c r="B27" s="1157" t="s">
        <v>4567</v>
      </c>
      <c r="C27" s="1157" t="s">
        <v>4273</v>
      </c>
      <c r="D27" s="1157" t="s">
        <v>4566</v>
      </c>
      <c r="E27" s="1156" t="s">
        <v>5025</v>
      </c>
      <c r="F27" s="1157">
        <v>12246</v>
      </c>
    </row>
    <row r="28" spans="1:6" ht="15">
      <c r="A28" s="1157" t="s">
        <v>4275</v>
      </c>
      <c r="B28" s="1157" t="s">
        <v>4565</v>
      </c>
      <c r="C28" s="1157" t="s">
        <v>4273</v>
      </c>
      <c r="D28" s="1157" t="s">
        <v>4564</v>
      </c>
      <c r="E28" s="1156" t="s">
        <v>5026</v>
      </c>
      <c r="F28" s="1157">
        <v>12254</v>
      </c>
    </row>
    <row r="29" spans="1:6" ht="15">
      <c r="A29" s="1157" t="s">
        <v>4275</v>
      </c>
      <c r="B29" s="1157" t="s">
        <v>4563</v>
      </c>
      <c r="C29" s="1157" t="s">
        <v>4273</v>
      </c>
      <c r="D29" s="1157" t="s">
        <v>4562</v>
      </c>
      <c r="E29" s="1156" t="s">
        <v>5027</v>
      </c>
      <c r="F29" s="1157">
        <v>12262</v>
      </c>
    </row>
    <row r="30" spans="1:6" ht="15">
      <c r="A30" s="1157" t="s">
        <v>4275</v>
      </c>
      <c r="B30" s="1157" t="s">
        <v>4561</v>
      </c>
      <c r="C30" s="1157" t="s">
        <v>4273</v>
      </c>
      <c r="D30" s="1157" t="s">
        <v>4560</v>
      </c>
      <c r="E30" s="1156" t="s">
        <v>5028</v>
      </c>
      <c r="F30" s="1157">
        <v>12271</v>
      </c>
    </row>
    <row r="31" spans="1:6" ht="15">
      <c r="A31" s="1157" t="s">
        <v>4275</v>
      </c>
      <c r="B31" s="1157" t="s">
        <v>4559</v>
      </c>
      <c r="C31" s="1157" t="s">
        <v>4273</v>
      </c>
      <c r="D31" s="1157" t="s">
        <v>4558</v>
      </c>
      <c r="E31" s="1156" t="s">
        <v>5029</v>
      </c>
      <c r="F31" s="1157">
        <v>12289</v>
      </c>
    </row>
    <row r="32" spans="1:6" ht="15">
      <c r="A32" s="1157" t="s">
        <v>4275</v>
      </c>
      <c r="B32" s="1157" t="s">
        <v>4557</v>
      </c>
      <c r="C32" s="1157" t="s">
        <v>4273</v>
      </c>
      <c r="D32" s="1157" t="s">
        <v>4556</v>
      </c>
      <c r="E32" s="1156" t="s">
        <v>5030</v>
      </c>
      <c r="F32" s="1157">
        <v>12297</v>
      </c>
    </row>
    <row r="33" spans="1:6" ht="15">
      <c r="A33" s="1157" t="s">
        <v>4275</v>
      </c>
      <c r="B33" s="1157" t="s">
        <v>4555</v>
      </c>
      <c r="C33" s="1157" t="s">
        <v>4273</v>
      </c>
      <c r="D33" s="1157" t="s">
        <v>4554</v>
      </c>
      <c r="E33" s="1156" t="s">
        <v>5031</v>
      </c>
      <c r="F33" s="1157">
        <v>12301</v>
      </c>
    </row>
    <row r="34" spans="1:6" ht="15">
      <c r="A34" s="1157" t="s">
        <v>4275</v>
      </c>
      <c r="B34" s="1157" t="s">
        <v>4553</v>
      </c>
      <c r="C34" s="1157" t="s">
        <v>4273</v>
      </c>
      <c r="D34" s="1157" t="s">
        <v>4552</v>
      </c>
      <c r="E34" s="1156" t="s">
        <v>5032</v>
      </c>
      <c r="F34" s="1157">
        <v>12319</v>
      </c>
    </row>
    <row r="35" spans="1:6" ht="15">
      <c r="A35" s="1157" t="s">
        <v>4275</v>
      </c>
      <c r="B35" s="1157" t="s">
        <v>3923</v>
      </c>
      <c r="C35" s="1157" t="s">
        <v>4273</v>
      </c>
      <c r="D35" s="1157" t="s">
        <v>3922</v>
      </c>
      <c r="E35" s="1156" t="s">
        <v>5033</v>
      </c>
      <c r="F35" s="1157">
        <v>12335</v>
      </c>
    </row>
    <row r="36" spans="1:6" ht="15">
      <c r="A36" s="1157" t="s">
        <v>4275</v>
      </c>
      <c r="B36" s="1157" t="s">
        <v>4551</v>
      </c>
      <c r="C36" s="1157" t="s">
        <v>4273</v>
      </c>
      <c r="D36" s="1157" t="s">
        <v>4550</v>
      </c>
      <c r="E36" s="1156" t="s">
        <v>5034</v>
      </c>
      <c r="F36" s="1157">
        <v>12343</v>
      </c>
    </row>
    <row r="37" spans="1:6" ht="15">
      <c r="A37" s="1157" t="s">
        <v>4275</v>
      </c>
      <c r="B37" s="1157" t="s">
        <v>4549</v>
      </c>
      <c r="C37" s="1157" t="s">
        <v>4273</v>
      </c>
      <c r="D37" s="1157" t="s">
        <v>4548</v>
      </c>
      <c r="E37" s="1156" t="s">
        <v>5035</v>
      </c>
      <c r="F37" s="1157">
        <v>12351</v>
      </c>
    </row>
    <row r="38" spans="1:6" ht="15">
      <c r="A38" s="1157" t="s">
        <v>4275</v>
      </c>
      <c r="B38" s="1157" t="s">
        <v>4547</v>
      </c>
      <c r="C38" s="1157" t="s">
        <v>4273</v>
      </c>
      <c r="D38" s="1157" t="s">
        <v>3031</v>
      </c>
      <c r="E38" s="1156" t="s">
        <v>5036</v>
      </c>
      <c r="F38" s="1157">
        <v>12360</v>
      </c>
    </row>
    <row r="39" spans="1:6" ht="15">
      <c r="A39" s="1157" t="s">
        <v>4275</v>
      </c>
      <c r="B39" s="1157" t="s">
        <v>4546</v>
      </c>
      <c r="C39" s="1157" t="s">
        <v>4273</v>
      </c>
      <c r="D39" s="1157" t="s">
        <v>4545</v>
      </c>
      <c r="E39" s="1156" t="s">
        <v>5037</v>
      </c>
      <c r="F39" s="1157">
        <v>13030</v>
      </c>
    </row>
    <row r="40" spans="1:6" ht="15">
      <c r="A40" s="1157" t="s">
        <v>4275</v>
      </c>
      <c r="B40" s="1157" t="s">
        <v>4544</v>
      </c>
      <c r="C40" s="1157" t="s">
        <v>4273</v>
      </c>
      <c r="D40" s="1157" t="s">
        <v>4543</v>
      </c>
      <c r="E40" s="1156" t="s">
        <v>5038</v>
      </c>
      <c r="F40" s="1157">
        <v>13048</v>
      </c>
    </row>
    <row r="41" spans="1:6" ht="15">
      <c r="A41" s="1157" t="s">
        <v>4275</v>
      </c>
      <c r="B41" s="1157" t="s">
        <v>1808</v>
      </c>
      <c r="C41" s="1157" t="s">
        <v>4273</v>
      </c>
      <c r="D41" s="1157" t="s">
        <v>4542</v>
      </c>
      <c r="E41" s="1156" t="s">
        <v>5039</v>
      </c>
      <c r="F41" s="1157">
        <v>13315</v>
      </c>
    </row>
    <row r="42" spans="1:6" ht="15">
      <c r="A42" s="1157" t="s">
        <v>4275</v>
      </c>
      <c r="B42" s="1157" t="s">
        <v>4541</v>
      </c>
      <c r="C42" s="1157" t="s">
        <v>4273</v>
      </c>
      <c r="D42" s="1157" t="s">
        <v>4540</v>
      </c>
      <c r="E42" s="1156" t="s">
        <v>5040</v>
      </c>
      <c r="F42" s="1157">
        <v>13323</v>
      </c>
    </row>
    <row r="43" spans="1:6" ht="15">
      <c r="A43" s="1157" t="s">
        <v>4275</v>
      </c>
      <c r="B43" s="1157" t="s">
        <v>4539</v>
      </c>
      <c r="C43" s="1157" t="s">
        <v>4273</v>
      </c>
      <c r="D43" s="1157" t="s">
        <v>4538</v>
      </c>
      <c r="E43" s="1156" t="s">
        <v>5041</v>
      </c>
      <c r="F43" s="1157">
        <v>13331</v>
      </c>
    </row>
    <row r="44" spans="1:6" ht="15">
      <c r="A44" s="1157" t="s">
        <v>4275</v>
      </c>
      <c r="B44" s="1157" t="s">
        <v>4537</v>
      </c>
      <c r="C44" s="1157" t="s">
        <v>4273</v>
      </c>
      <c r="D44" s="1157" t="s">
        <v>4536</v>
      </c>
      <c r="E44" s="1156" t="s">
        <v>5042</v>
      </c>
      <c r="F44" s="1157">
        <v>13340</v>
      </c>
    </row>
    <row r="45" spans="1:6" ht="15">
      <c r="A45" s="1157" t="s">
        <v>4275</v>
      </c>
      <c r="B45" s="1157" t="s">
        <v>4535</v>
      </c>
      <c r="C45" s="1157" t="s">
        <v>4273</v>
      </c>
      <c r="D45" s="1157" t="s">
        <v>4534</v>
      </c>
      <c r="E45" s="1156" t="s">
        <v>5043</v>
      </c>
      <c r="F45" s="1157">
        <v>13374</v>
      </c>
    </row>
    <row r="46" spans="1:6" ht="15">
      <c r="A46" s="1157" t="s">
        <v>4275</v>
      </c>
      <c r="B46" s="1157" t="s">
        <v>4533</v>
      </c>
      <c r="C46" s="1157" t="s">
        <v>4273</v>
      </c>
      <c r="D46" s="1157" t="s">
        <v>4532</v>
      </c>
      <c r="E46" s="1156" t="s">
        <v>5044</v>
      </c>
      <c r="F46" s="1157">
        <v>13439</v>
      </c>
    </row>
    <row r="47" spans="1:6" ht="15">
      <c r="A47" s="1157" t="s">
        <v>4275</v>
      </c>
      <c r="B47" s="1157" t="s">
        <v>2690</v>
      </c>
      <c r="C47" s="1157" t="s">
        <v>4273</v>
      </c>
      <c r="D47" s="1157" t="s">
        <v>2688</v>
      </c>
      <c r="E47" s="1156" t="s">
        <v>5045</v>
      </c>
      <c r="F47" s="1157">
        <v>13455</v>
      </c>
    </row>
    <row r="48" spans="1:6" ht="15">
      <c r="A48" s="1157" t="s">
        <v>4275</v>
      </c>
      <c r="B48" s="1157" t="s">
        <v>4531</v>
      </c>
      <c r="C48" s="1157" t="s">
        <v>4273</v>
      </c>
      <c r="D48" s="1157" t="s">
        <v>4530</v>
      </c>
      <c r="E48" s="1156" t="s">
        <v>5046</v>
      </c>
      <c r="F48" s="1157">
        <v>13463</v>
      </c>
    </row>
    <row r="49" spans="1:6" ht="15">
      <c r="A49" s="1157" t="s">
        <v>4275</v>
      </c>
      <c r="B49" s="1157" t="s">
        <v>4529</v>
      </c>
      <c r="C49" s="1157" t="s">
        <v>4273</v>
      </c>
      <c r="D49" s="1157" t="s">
        <v>4528</v>
      </c>
      <c r="E49" s="1156" t="s">
        <v>5047</v>
      </c>
      <c r="F49" s="1157">
        <v>13471</v>
      </c>
    </row>
    <row r="50" spans="1:6" ht="15">
      <c r="A50" s="1157" t="s">
        <v>4275</v>
      </c>
      <c r="B50" s="1157" t="s">
        <v>4527</v>
      </c>
      <c r="C50" s="1157" t="s">
        <v>4273</v>
      </c>
      <c r="D50" s="1157" t="s">
        <v>4392</v>
      </c>
      <c r="E50" s="1156" t="s">
        <v>5048</v>
      </c>
      <c r="F50" s="1157">
        <v>13617</v>
      </c>
    </row>
    <row r="51" spans="1:6" ht="15">
      <c r="A51" s="1157" t="s">
        <v>4275</v>
      </c>
      <c r="B51" s="1157" t="s">
        <v>4526</v>
      </c>
      <c r="C51" s="1157" t="s">
        <v>4273</v>
      </c>
      <c r="D51" s="1157" t="s">
        <v>4525</v>
      </c>
      <c r="E51" s="1156" t="s">
        <v>5049</v>
      </c>
      <c r="F51" s="1157">
        <v>13625</v>
      </c>
    </row>
    <row r="52" spans="1:6" ht="15">
      <c r="A52" s="1157" t="s">
        <v>4275</v>
      </c>
      <c r="B52" s="1157" t="s">
        <v>4524</v>
      </c>
      <c r="C52" s="1157" t="s">
        <v>4273</v>
      </c>
      <c r="D52" s="1157" t="s">
        <v>4523</v>
      </c>
      <c r="E52" s="1156" t="s">
        <v>5050</v>
      </c>
      <c r="F52" s="1157">
        <v>13633</v>
      </c>
    </row>
    <row r="53" spans="1:6" ht="15">
      <c r="A53" s="1157" t="s">
        <v>4275</v>
      </c>
      <c r="B53" s="1157" t="s">
        <v>4522</v>
      </c>
      <c r="C53" s="1157" t="s">
        <v>4273</v>
      </c>
      <c r="D53" s="1157" t="s">
        <v>4521</v>
      </c>
      <c r="E53" s="1156" t="s">
        <v>5051</v>
      </c>
      <c r="F53" s="1157">
        <v>13641</v>
      </c>
    </row>
    <row r="54" spans="1:6" ht="15">
      <c r="A54" s="1157" t="s">
        <v>4275</v>
      </c>
      <c r="B54" s="1157" t="s">
        <v>4520</v>
      </c>
      <c r="C54" s="1157" t="s">
        <v>4273</v>
      </c>
      <c r="D54" s="1157" t="s">
        <v>4519</v>
      </c>
      <c r="E54" s="1156" t="s">
        <v>5052</v>
      </c>
      <c r="F54" s="1157">
        <v>13676</v>
      </c>
    </row>
    <row r="55" spans="1:6" ht="15">
      <c r="A55" s="1157" t="s">
        <v>4275</v>
      </c>
      <c r="B55" s="1157" t="s">
        <v>4518</v>
      </c>
      <c r="C55" s="1157" t="s">
        <v>4273</v>
      </c>
      <c r="D55" s="1157" t="s">
        <v>5053</v>
      </c>
      <c r="E55" s="1156" t="s">
        <v>5054</v>
      </c>
      <c r="F55" s="1157">
        <v>13706</v>
      </c>
    </row>
    <row r="56" spans="1:6" ht="15">
      <c r="A56" s="1157" t="s">
        <v>4275</v>
      </c>
      <c r="B56" s="1157" t="s">
        <v>4517</v>
      </c>
      <c r="C56" s="1157" t="s">
        <v>4273</v>
      </c>
      <c r="D56" s="1157" t="s">
        <v>5055</v>
      </c>
      <c r="E56" s="1156" t="s">
        <v>5056</v>
      </c>
      <c r="F56" s="1157">
        <v>13714</v>
      </c>
    </row>
    <row r="57" spans="1:6" ht="15">
      <c r="A57" s="1157" t="s">
        <v>4275</v>
      </c>
      <c r="B57" s="1157" t="s">
        <v>4516</v>
      </c>
      <c r="C57" s="1157" t="s">
        <v>4273</v>
      </c>
      <c r="D57" s="1157" t="s">
        <v>4515</v>
      </c>
      <c r="E57" s="1156" t="s">
        <v>5057</v>
      </c>
      <c r="F57" s="1157">
        <v>13919</v>
      </c>
    </row>
    <row r="58" spans="1:6" ht="15">
      <c r="A58" s="1157" t="s">
        <v>4275</v>
      </c>
      <c r="B58" s="1157" t="s">
        <v>4514</v>
      </c>
      <c r="C58" s="1157" t="s">
        <v>4273</v>
      </c>
      <c r="D58" s="1157" t="s">
        <v>4513</v>
      </c>
      <c r="E58" s="1156" t="s">
        <v>5058</v>
      </c>
      <c r="F58" s="1157">
        <v>13927</v>
      </c>
    </row>
    <row r="59" spans="1:6" ht="15">
      <c r="A59" s="1157" t="s">
        <v>4275</v>
      </c>
      <c r="B59" s="1157" t="s">
        <v>4512</v>
      </c>
      <c r="C59" s="1157" t="s">
        <v>4273</v>
      </c>
      <c r="D59" s="1157" t="s">
        <v>4511</v>
      </c>
      <c r="E59" s="1156" t="s">
        <v>5059</v>
      </c>
      <c r="F59" s="1157">
        <v>13935</v>
      </c>
    </row>
    <row r="60" spans="1:6" ht="15">
      <c r="A60" s="1157" t="s">
        <v>4275</v>
      </c>
      <c r="B60" s="1157" t="s">
        <v>4510</v>
      </c>
      <c r="C60" s="1157" t="s">
        <v>4273</v>
      </c>
      <c r="D60" s="1157" t="s">
        <v>4509</v>
      </c>
      <c r="E60" s="1156" t="s">
        <v>5060</v>
      </c>
      <c r="F60" s="1157">
        <v>13943</v>
      </c>
    </row>
    <row r="61" spans="1:6" ht="15">
      <c r="A61" s="1157" t="s">
        <v>4275</v>
      </c>
      <c r="B61" s="1157" t="s">
        <v>4508</v>
      </c>
      <c r="C61" s="1157" t="s">
        <v>4273</v>
      </c>
      <c r="D61" s="1157" t="s">
        <v>4507</v>
      </c>
      <c r="E61" s="1156" t="s">
        <v>5061</v>
      </c>
      <c r="F61" s="1157">
        <v>13951</v>
      </c>
    </row>
    <row r="62" spans="1:6" ht="15">
      <c r="A62" s="1157" t="s">
        <v>4275</v>
      </c>
      <c r="B62" s="1157" t="s">
        <v>4506</v>
      </c>
      <c r="C62" s="1157" t="s">
        <v>4273</v>
      </c>
      <c r="D62" s="1157" t="s">
        <v>4505</v>
      </c>
      <c r="E62" s="1156" t="s">
        <v>5062</v>
      </c>
      <c r="F62" s="1157">
        <v>13960</v>
      </c>
    </row>
    <row r="63" spans="1:6" ht="15">
      <c r="A63" s="1157" t="s">
        <v>4275</v>
      </c>
      <c r="B63" s="1157" t="s">
        <v>4504</v>
      </c>
      <c r="C63" s="1157" t="s">
        <v>4273</v>
      </c>
      <c r="D63" s="1157" t="s">
        <v>4503</v>
      </c>
      <c r="E63" s="1156" t="s">
        <v>5063</v>
      </c>
      <c r="F63" s="1157">
        <v>13978</v>
      </c>
    </row>
    <row r="64" spans="1:6" ht="15">
      <c r="A64" s="1157" t="s">
        <v>4275</v>
      </c>
      <c r="B64" s="1157" t="s">
        <v>4502</v>
      </c>
      <c r="C64" s="1157" t="s">
        <v>4273</v>
      </c>
      <c r="D64" s="1157" t="s">
        <v>4501</v>
      </c>
      <c r="E64" s="1156" t="s">
        <v>5064</v>
      </c>
      <c r="F64" s="1157">
        <v>13986</v>
      </c>
    </row>
    <row r="65" spans="1:6" ht="15">
      <c r="A65" s="1157" t="s">
        <v>4275</v>
      </c>
      <c r="B65" s="1157" t="s">
        <v>4500</v>
      </c>
      <c r="C65" s="1157" t="s">
        <v>4273</v>
      </c>
      <c r="D65" s="1157" t="s">
        <v>4499</v>
      </c>
      <c r="E65" s="1156" t="s">
        <v>5065</v>
      </c>
      <c r="F65" s="1157">
        <v>13994</v>
      </c>
    </row>
    <row r="66" spans="1:6" ht="15">
      <c r="A66" s="1157" t="s">
        <v>4275</v>
      </c>
      <c r="B66" s="1157" t="s">
        <v>4498</v>
      </c>
      <c r="C66" s="1157" t="s">
        <v>4273</v>
      </c>
      <c r="D66" s="1157" t="s">
        <v>4497</v>
      </c>
      <c r="E66" s="1156" t="s">
        <v>5066</v>
      </c>
      <c r="F66" s="1157">
        <v>14001</v>
      </c>
    </row>
    <row r="67" spans="1:6" ht="15">
      <c r="A67" s="1157" t="s">
        <v>4275</v>
      </c>
      <c r="B67" s="1157" t="s">
        <v>4496</v>
      </c>
      <c r="C67" s="1157" t="s">
        <v>4273</v>
      </c>
      <c r="D67" s="1157" t="s">
        <v>4495</v>
      </c>
      <c r="E67" s="1156" t="s">
        <v>5067</v>
      </c>
      <c r="F67" s="1157">
        <v>14010</v>
      </c>
    </row>
    <row r="68" spans="1:6" ht="15">
      <c r="A68" s="1157" t="s">
        <v>4275</v>
      </c>
      <c r="B68" s="1157" t="s">
        <v>4494</v>
      </c>
      <c r="C68" s="1157" t="s">
        <v>4273</v>
      </c>
      <c r="D68" s="1157" t="s">
        <v>4493</v>
      </c>
      <c r="E68" s="1156" t="s">
        <v>5068</v>
      </c>
      <c r="F68" s="1157">
        <v>14028</v>
      </c>
    </row>
    <row r="69" spans="1:6" ht="15">
      <c r="A69" s="1157" t="s">
        <v>4275</v>
      </c>
      <c r="B69" s="1157" t="s">
        <v>4492</v>
      </c>
      <c r="C69" s="1157" t="s">
        <v>4273</v>
      </c>
      <c r="D69" s="1157" t="s">
        <v>4491</v>
      </c>
      <c r="E69" s="1156" t="s">
        <v>5069</v>
      </c>
      <c r="F69" s="1157">
        <v>14036</v>
      </c>
    </row>
    <row r="70" spans="1:6" ht="15">
      <c r="A70" s="1157" t="s">
        <v>4275</v>
      </c>
      <c r="B70" s="1157" t="s">
        <v>4490</v>
      </c>
      <c r="C70" s="1157" t="s">
        <v>4273</v>
      </c>
      <c r="D70" s="1157" t="s">
        <v>4489</v>
      </c>
      <c r="E70" s="1156" t="s">
        <v>5070</v>
      </c>
      <c r="F70" s="1157">
        <v>14044</v>
      </c>
    </row>
    <row r="71" spans="1:6" ht="15">
      <c r="A71" s="1157" t="s">
        <v>4275</v>
      </c>
      <c r="B71" s="1157" t="s">
        <v>4488</v>
      </c>
      <c r="C71" s="1157" t="s">
        <v>4273</v>
      </c>
      <c r="D71" s="1157" t="s">
        <v>4487</v>
      </c>
      <c r="E71" s="1156" t="s">
        <v>5071</v>
      </c>
      <c r="F71" s="1157">
        <v>14052</v>
      </c>
    </row>
    <row r="72" spans="1:6" ht="15">
      <c r="A72" s="1157" t="s">
        <v>4275</v>
      </c>
      <c r="B72" s="1157" t="s">
        <v>4486</v>
      </c>
      <c r="C72" s="1157" t="s">
        <v>4273</v>
      </c>
      <c r="D72" s="1157" t="s">
        <v>4485</v>
      </c>
      <c r="E72" s="1156" t="s">
        <v>5072</v>
      </c>
      <c r="F72" s="1157">
        <v>14061</v>
      </c>
    </row>
    <row r="73" spans="1:6" ht="15">
      <c r="A73" s="1157" t="s">
        <v>4275</v>
      </c>
      <c r="B73" s="1157" t="s">
        <v>4484</v>
      </c>
      <c r="C73" s="1157" t="s">
        <v>4273</v>
      </c>
      <c r="D73" s="1157" t="s">
        <v>4483</v>
      </c>
      <c r="E73" s="1156" t="s">
        <v>5073</v>
      </c>
      <c r="F73" s="1157">
        <v>14079</v>
      </c>
    </row>
    <row r="74" spans="1:6" ht="15">
      <c r="A74" s="1157" t="s">
        <v>4275</v>
      </c>
      <c r="B74" s="1157" t="s">
        <v>4482</v>
      </c>
      <c r="C74" s="1157" t="s">
        <v>4273</v>
      </c>
      <c r="D74" s="1157" t="s">
        <v>4481</v>
      </c>
      <c r="E74" s="1156" t="s">
        <v>5074</v>
      </c>
      <c r="F74" s="1157">
        <v>14087</v>
      </c>
    </row>
    <row r="75" spans="1:6" ht="15">
      <c r="A75" s="1157" t="s">
        <v>4275</v>
      </c>
      <c r="B75" s="1157" t="s">
        <v>4480</v>
      </c>
      <c r="C75" s="1157" t="s">
        <v>4273</v>
      </c>
      <c r="D75" s="1157" t="s">
        <v>4479</v>
      </c>
      <c r="E75" s="1156" t="s">
        <v>5075</v>
      </c>
      <c r="F75" s="1157">
        <v>14095</v>
      </c>
    </row>
    <row r="76" spans="1:6" ht="15">
      <c r="A76" s="1157" t="s">
        <v>4275</v>
      </c>
      <c r="B76" s="1157" t="s">
        <v>4478</v>
      </c>
      <c r="C76" s="1157" t="s">
        <v>4273</v>
      </c>
      <c r="D76" s="1157" t="s">
        <v>4477</v>
      </c>
      <c r="E76" s="1156" t="s">
        <v>5076</v>
      </c>
      <c r="F76" s="1157">
        <v>14231</v>
      </c>
    </row>
    <row r="77" spans="1:6" ht="15">
      <c r="A77" s="1157" t="s">
        <v>4275</v>
      </c>
      <c r="B77" s="1157" t="s">
        <v>4476</v>
      </c>
      <c r="C77" s="1157" t="s">
        <v>4273</v>
      </c>
      <c r="D77" s="1157" t="s">
        <v>4475</v>
      </c>
      <c r="E77" s="1156" t="s">
        <v>5077</v>
      </c>
      <c r="F77" s="1157">
        <v>14249</v>
      </c>
    </row>
    <row r="78" spans="1:6" ht="15">
      <c r="A78" s="1157" t="s">
        <v>4275</v>
      </c>
      <c r="B78" s="1157" t="s">
        <v>4474</v>
      </c>
      <c r="C78" s="1157" t="s">
        <v>4273</v>
      </c>
      <c r="D78" s="1157" t="s">
        <v>4473</v>
      </c>
      <c r="E78" s="1156" t="s">
        <v>5078</v>
      </c>
      <c r="F78" s="1157">
        <v>14257</v>
      </c>
    </row>
    <row r="79" spans="1:6" ht="15">
      <c r="A79" s="1157" t="s">
        <v>4275</v>
      </c>
      <c r="B79" s="1157" t="s">
        <v>4472</v>
      </c>
      <c r="C79" s="1157" t="s">
        <v>4273</v>
      </c>
      <c r="D79" s="1157" t="s">
        <v>4471</v>
      </c>
      <c r="E79" s="1156" t="s">
        <v>5079</v>
      </c>
      <c r="F79" s="1157">
        <v>14273</v>
      </c>
    </row>
    <row r="80" spans="1:6" ht="15">
      <c r="A80" s="1157" t="s">
        <v>4275</v>
      </c>
      <c r="B80" s="1157" t="s">
        <v>4470</v>
      </c>
      <c r="C80" s="1157" t="s">
        <v>4273</v>
      </c>
      <c r="D80" s="1157" t="s">
        <v>4469</v>
      </c>
      <c r="E80" s="1156" t="s">
        <v>5080</v>
      </c>
      <c r="F80" s="1157">
        <v>14281</v>
      </c>
    </row>
    <row r="81" spans="1:6" ht="15">
      <c r="A81" s="1157" t="s">
        <v>4275</v>
      </c>
      <c r="B81" s="1157" t="s">
        <v>4468</v>
      </c>
      <c r="C81" s="1157" t="s">
        <v>4273</v>
      </c>
      <c r="D81" s="1157" t="s">
        <v>4467</v>
      </c>
      <c r="E81" s="1156" t="s">
        <v>5081</v>
      </c>
      <c r="F81" s="1157">
        <v>14290</v>
      </c>
    </row>
    <row r="82" spans="1:6" ht="15">
      <c r="A82" s="1157" t="s">
        <v>4275</v>
      </c>
      <c r="B82" s="1157" t="s">
        <v>4466</v>
      </c>
      <c r="C82" s="1157" t="s">
        <v>4273</v>
      </c>
      <c r="D82" s="1157" t="s">
        <v>4465</v>
      </c>
      <c r="E82" s="1156" t="s">
        <v>5082</v>
      </c>
      <c r="F82" s="1157">
        <v>14303</v>
      </c>
    </row>
    <row r="83" spans="1:6" ht="15">
      <c r="A83" s="1157" t="s">
        <v>4275</v>
      </c>
      <c r="B83" s="1157" t="s">
        <v>4464</v>
      </c>
      <c r="C83" s="1157" t="s">
        <v>4273</v>
      </c>
      <c r="D83" s="1157" t="s">
        <v>4463</v>
      </c>
      <c r="E83" s="1156" t="s">
        <v>5083</v>
      </c>
      <c r="F83" s="1157">
        <v>14311</v>
      </c>
    </row>
    <row r="84" spans="1:6" ht="15">
      <c r="A84" s="1157" t="s">
        <v>4275</v>
      </c>
      <c r="B84" s="1157" t="s">
        <v>4462</v>
      </c>
      <c r="C84" s="1157" t="s">
        <v>4273</v>
      </c>
      <c r="D84" s="1157" t="s">
        <v>4461</v>
      </c>
      <c r="E84" s="1156" t="s">
        <v>5084</v>
      </c>
      <c r="F84" s="1157">
        <v>14320</v>
      </c>
    </row>
    <row r="85" spans="1:6" ht="15">
      <c r="A85" s="1157" t="s">
        <v>4275</v>
      </c>
      <c r="B85" s="1157" t="s">
        <v>4460</v>
      </c>
      <c r="C85" s="1157" t="s">
        <v>4273</v>
      </c>
      <c r="D85" s="1157" t="s">
        <v>4459</v>
      </c>
      <c r="E85" s="1156" t="s">
        <v>5085</v>
      </c>
      <c r="F85" s="1157">
        <v>14338</v>
      </c>
    </row>
    <row r="86" spans="1:6" ht="15">
      <c r="A86" s="1157" t="s">
        <v>4275</v>
      </c>
      <c r="B86" s="1157" t="s">
        <v>4458</v>
      </c>
      <c r="C86" s="1157" t="s">
        <v>4273</v>
      </c>
      <c r="D86" s="1157" t="s">
        <v>4457</v>
      </c>
      <c r="E86" s="1156" t="s">
        <v>5086</v>
      </c>
      <c r="F86" s="1157">
        <v>14346</v>
      </c>
    </row>
    <row r="87" spans="1:6" ht="15">
      <c r="A87" s="1157" t="s">
        <v>4275</v>
      </c>
      <c r="B87" s="1157" t="s">
        <v>4456</v>
      </c>
      <c r="C87" s="1157" t="s">
        <v>4273</v>
      </c>
      <c r="D87" s="1157" t="s">
        <v>4455</v>
      </c>
      <c r="E87" s="1156" t="s">
        <v>5087</v>
      </c>
      <c r="F87" s="1157">
        <v>14362</v>
      </c>
    </row>
    <row r="88" spans="1:6" ht="15">
      <c r="A88" s="1157" t="s">
        <v>4275</v>
      </c>
      <c r="B88" s="1157" t="s">
        <v>4454</v>
      </c>
      <c r="C88" s="1157" t="s">
        <v>4273</v>
      </c>
      <c r="D88" s="1157" t="s">
        <v>4453</v>
      </c>
      <c r="E88" s="1156" t="s">
        <v>5088</v>
      </c>
      <c r="F88" s="1157">
        <v>14371</v>
      </c>
    </row>
    <row r="89" spans="1:6" ht="15">
      <c r="A89" s="1157" t="s">
        <v>4275</v>
      </c>
      <c r="B89" s="1157" t="s">
        <v>4452</v>
      </c>
      <c r="C89" s="1157" t="s">
        <v>4273</v>
      </c>
      <c r="D89" s="1157" t="s">
        <v>4451</v>
      </c>
      <c r="E89" s="1156" t="s">
        <v>5089</v>
      </c>
      <c r="F89" s="1157">
        <v>14389</v>
      </c>
    </row>
    <row r="90" spans="1:6" ht="15">
      <c r="A90" s="1157" t="s">
        <v>4275</v>
      </c>
      <c r="B90" s="1157" t="s">
        <v>4450</v>
      </c>
      <c r="C90" s="1157" t="s">
        <v>4273</v>
      </c>
      <c r="D90" s="1157" t="s">
        <v>4449</v>
      </c>
      <c r="E90" s="1156" t="s">
        <v>5090</v>
      </c>
      <c r="F90" s="1157">
        <v>14524</v>
      </c>
    </row>
    <row r="91" spans="1:6" ht="15">
      <c r="A91" s="1157" t="s">
        <v>4275</v>
      </c>
      <c r="B91" s="1157" t="s">
        <v>4448</v>
      </c>
      <c r="C91" s="1157" t="s">
        <v>4273</v>
      </c>
      <c r="D91" s="1157" t="s">
        <v>4447</v>
      </c>
      <c r="E91" s="1156" t="s">
        <v>5091</v>
      </c>
      <c r="F91" s="1157">
        <v>14532</v>
      </c>
    </row>
    <row r="92" spans="1:6" ht="15">
      <c r="A92" s="1157" t="s">
        <v>4275</v>
      </c>
      <c r="B92" s="1157" t="s">
        <v>4446</v>
      </c>
      <c r="C92" s="1157" t="s">
        <v>4273</v>
      </c>
      <c r="D92" s="1157" t="s">
        <v>4445</v>
      </c>
      <c r="E92" s="1156" t="s">
        <v>5092</v>
      </c>
      <c r="F92" s="1157">
        <v>14541</v>
      </c>
    </row>
    <row r="93" spans="1:6" ht="15">
      <c r="A93" s="1157" t="s">
        <v>4275</v>
      </c>
      <c r="B93" s="1157" t="s">
        <v>4444</v>
      </c>
      <c r="C93" s="1157" t="s">
        <v>4273</v>
      </c>
      <c r="D93" s="1157" t="s">
        <v>4443</v>
      </c>
      <c r="E93" s="1156" t="s">
        <v>5093</v>
      </c>
      <c r="F93" s="1157">
        <v>14559</v>
      </c>
    </row>
    <row r="94" spans="1:6" ht="15">
      <c r="A94" s="1157" t="s">
        <v>4275</v>
      </c>
      <c r="B94" s="1157" t="s">
        <v>4442</v>
      </c>
      <c r="C94" s="1157" t="s">
        <v>4273</v>
      </c>
      <c r="D94" s="1157" t="s">
        <v>4441</v>
      </c>
      <c r="E94" s="1156" t="s">
        <v>5094</v>
      </c>
      <c r="F94" s="1157">
        <v>14567</v>
      </c>
    </row>
    <row r="95" spans="1:6" ht="15">
      <c r="A95" s="1157" t="s">
        <v>4275</v>
      </c>
      <c r="B95" s="1157" t="s">
        <v>4440</v>
      </c>
      <c r="C95" s="1157" t="s">
        <v>4273</v>
      </c>
      <c r="D95" s="1157" t="s">
        <v>2289</v>
      </c>
      <c r="E95" s="1156" t="s">
        <v>5095</v>
      </c>
      <c r="F95" s="1157">
        <v>14575</v>
      </c>
    </row>
    <row r="96" spans="1:6" ht="15">
      <c r="A96" s="1157" t="s">
        <v>4275</v>
      </c>
      <c r="B96" s="1157" t="s">
        <v>4439</v>
      </c>
      <c r="C96" s="1157" t="s">
        <v>4273</v>
      </c>
      <c r="D96" s="1157" t="s">
        <v>4438</v>
      </c>
      <c r="E96" s="1156" t="s">
        <v>5096</v>
      </c>
      <c r="F96" s="1157">
        <v>14583</v>
      </c>
    </row>
    <row r="97" spans="1:6" ht="15">
      <c r="A97" s="1157" t="s">
        <v>4275</v>
      </c>
      <c r="B97" s="1157" t="s">
        <v>4437</v>
      </c>
      <c r="C97" s="1157" t="s">
        <v>4273</v>
      </c>
      <c r="D97" s="1157" t="s">
        <v>4436</v>
      </c>
      <c r="E97" s="1156" t="s">
        <v>5097</v>
      </c>
      <c r="F97" s="1157">
        <v>14591</v>
      </c>
    </row>
    <row r="98" spans="1:6" ht="15">
      <c r="A98" s="1157" t="s">
        <v>4275</v>
      </c>
      <c r="B98" s="1157" t="s">
        <v>4435</v>
      </c>
      <c r="C98" s="1157" t="s">
        <v>4273</v>
      </c>
      <c r="D98" s="1157" t="s">
        <v>4434</v>
      </c>
      <c r="E98" s="1156" t="s">
        <v>5098</v>
      </c>
      <c r="F98" s="1157">
        <v>14605</v>
      </c>
    </row>
    <row r="99" spans="1:6" ht="15">
      <c r="A99" s="1157" t="s">
        <v>4275</v>
      </c>
      <c r="B99" s="1157" t="s">
        <v>4433</v>
      </c>
      <c r="C99" s="1157" t="s">
        <v>4273</v>
      </c>
      <c r="D99" s="1157" t="s">
        <v>4432</v>
      </c>
      <c r="E99" s="1156" t="s">
        <v>5099</v>
      </c>
      <c r="F99" s="1157">
        <v>14613</v>
      </c>
    </row>
    <row r="100" spans="1:6" ht="15">
      <c r="A100" s="1157" t="s">
        <v>4275</v>
      </c>
      <c r="B100" s="1157" t="s">
        <v>4431</v>
      </c>
      <c r="C100" s="1157" t="s">
        <v>4273</v>
      </c>
      <c r="D100" s="1157" t="s">
        <v>4430</v>
      </c>
      <c r="E100" s="1156" t="s">
        <v>5100</v>
      </c>
      <c r="F100" s="1157">
        <v>14621</v>
      </c>
    </row>
    <row r="101" spans="1:6" ht="15">
      <c r="A101" s="1157" t="s">
        <v>4275</v>
      </c>
      <c r="B101" s="1157" t="s">
        <v>4429</v>
      </c>
      <c r="C101" s="1157" t="s">
        <v>4273</v>
      </c>
      <c r="D101" s="1157" t="s">
        <v>4428</v>
      </c>
      <c r="E101" s="1156" t="s">
        <v>5101</v>
      </c>
      <c r="F101" s="1157">
        <v>14630</v>
      </c>
    </row>
    <row r="102" spans="1:6" ht="15">
      <c r="A102" s="1157" t="s">
        <v>4275</v>
      </c>
      <c r="B102" s="1157" t="s">
        <v>4427</v>
      </c>
      <c r="C102" s="1157" t="s">
        <v>4273</v>
      </c>
      <c r="D102" s="1157" t="s">
        <v>4426</v>
      </c>
      <c r="E102" s="1156" t="s">
        <v>5102</v>
      </c>
      <c r="F102" s="1157">
        <v>14648</v>
      </c>
    </row>
    <row r="103" spans="1:6" ht="15">
      <c r="A103" s="1157" t="s">
        <v>4275</v>
      </c>
      <c r="B103" s="1157" t="s">
        <v>4425</v>
      </c>
      <c r="C103" s="1157" t="s">
        <v>4273</v>
      </c>
      <c r="D103" s="1157" t="s">
        <v>4424</v>
      </c>
      <c r="E103" s="1156" t="s">
        <v>5103</v>
      </c>
      <c r="F103" s="1157">
        <v>14656</v>
      </c>
    </row>
    <row r="104" spans="1:6" ht="15">
      <c r="A104" s="1157" t="s">
        <v>4275</v>
      </c>
      <c r="B104" s="1157" t="s">
        <v>4423</v>
      </c>
      <c r="C104" s="1157" t="s">
        <v>4273</v>
      </c>
      <c r="D104" s="1157" t="s">
        <v>4422</v>
      </c>
      <c r="E104" s="1156" t="s">
        <v>5104</v>
      </c>
      <c r="F104" s="1157">
        <v>14681</v>
      </c>
    </row>
    <row r="105" spans="1:6" ht="15">
      <c r="A105" s="1157" t="s">
        <v>4275</v>
      </c>
      <c r="B105" s="1157" t="s">
        <v>4421</v>
      </c>
      <c r="C105" s="1157" t="s">
        <v>4273</v>
      </c>
      <c r="D105" s="1157" t="s">
        <v>4420</v>
      </c>
      <c r="E105" s="1156" t="s">
        <v>5105</v>
      </c>
      <c r="F105" s="1157">
        <v>14699</v>
      </c>
    </row>
    <row r="106" spans="1:6" ht="15">
      <c r="A106" s="1157" t="s">
        <v>4275</v>
      </c>
      <c r="B106" s="1157" t="s">
        <v>4419</v>
      </c>
      <c r="C106" s="1157" t="s">
        <v>4273</v>
      </c>
      <c r="D106" s="1157" t="s">
        <v>4418</v>
      </c>
      <c r="E106" s="1156" t="s">
        <v>5106</v>
      </c>
      <c r="F106" s="1157">
        <v>14702</v>
      </c>
    </row>
    <row r="107" spans="1:6" ht="15">
      <c r="A107" s="1157" t="s">
        <v>4275</v>
      </c>
      <c r="B107" s="1157" t="s">
        <v>4417</v>
      </c>
      <c r="C107" s="1157" t="s">
        <v>4273</v>
      </c>
      <c r="D107" s="1157" t="s">
        <v>4416</v>
      </c>
      <c r="E107" s="1156" t="s">
        <v>5107</v>
      </c>
      <c r="F107" s="1157">
        <v>14711</v>
      </c>
    </row>
    <row r="108" spans="1:6" ht="15">
      <c r="A108" s="1157" t="s">
        <v>4275</v>
      </c>
      <c r="B108" s="1157" t="s">
        <v>4415</v>
      </c>
      <c r="C108" s="1157" t="s">
        <v>4273</v>
      </c>
      <c r="D108" s="1157" t="s">
        <v>4414</v>
      </c>
      <c r="E108" s="1156" t="s">
        <v>5108</v>
      </c>
      <c r="F108" s="1157">
        <v>14729</v>
      </c>
    </row>
    <row r="109" spans="1:6" ht="15">
      <c r="A109" s="1157" t="s">
        <v>4275</v>
      </c>
      <c r="B109" s="1157" t="s">
        <v>4413</v>
      </c>
      <c r="C109" s="1157" t="s">
        <v>4273</v>
      </c>
      <c r="D109" s="1157" t="s">
        <v>4412</v>
      </c>
      <c r="E109" s="1156" t="s">
        <v>5109</v>
      </c>
      <c r="F109" s="1157">
        <v>14818</v>
      </c>
    </row>
    <row r="110" spans="1:6" ht="15">
      <c r="A110" s="1157" t="s">
        <v>4275</v>
      </c>
      <c r="B110" s="1157" t="s">
        <v>4411</v>
      </c>
      <c r="C110" s="1157" t="s">
        <v>4273</v>
      </c>
      <c r="D110" s="1157" t="s">
        <v>4410</v>
      </c>
      <c r="E110" s="1156" t="s">
        <v>5110</v>
      </c>
      <c r="F110" s="1157">
        <v>14826</v>
      </c>
    </row>
    <row r="111" spans="1:6" ht="15">
      <c r="A111" s="1157" t="s">
        <v>4275</v>
      </c>
      <c r="B111" s="1157" t="s">
        <v>4409</v>
      </c>
      <c r="C111" s="1157" t="s">
        <v>4273</v>
      </c>
      <c r="D111" s="1157" t="s">
        <v>4408</v>
      </c>
      <c r="E111" s="1156" t="s">
        <v>5111</v>
      </c>
      <c r="F111" s="1157">
        <v>14834</v>
      </c>
    </row>
    <row r="112" spans="1:6" ht="15">
      <c r="A112" s="1157" t="s">
        <v>4275</v>
      </c>
      <c r="B112" s="1157" t="s">
        <v>4407</v>
      </c>
      <c r="C112" s="1157" t="s">
        <v>4273</v>
      </c>
      <c r="D112" s="1157" t="s">
        <v>4406</v>
      </c>
      <c r="E112" s="1156" t="s">
        <v>5112</v>
      </c>
      <c r="F112" s="1157">
        <v>14842</v>
      </c>
    </row>
    <row r="113" spans="1:6" ht="15">
      <c r="A113" s="1157" t="s">
        <v>4275</v>
      </c>
      <c r="B113" s="1157" t="s">
        <v>4405</v>
      </c>
      <c r="C113" s="1157" t="s">
        <v>4273</v>
      </c>
      <c r="D113" s="1157" t="s">
        <v>4404</v>
      </c>
      <c r="E113" s="1156" t="s">
        <v>5113</v>
      </c>
      <c r="F113" s="1157">
        <v>14851</v>
      </c>
    </row>
    <row r="114" spans="1:6" ht="15">
      <c r="A114" s="1157" t="s">
        <v>4275</v>
      </c>
      <c r="B114" s="1157" t="s">
        <v>4403</v>
      </c>
      <c r="C114" s="1157" t="s">
        <v>4273</v>
      </c>
      <c r="D114" s="1157" t="s">
        <v>4402</v>
      </c>
      <c r="E114" s="1156" t="s">
        <v>5114</v>
      </c>
      <c r="F114" s="1157">
        <v>14869</v>
      </c>
    </row>
    <row r="115" spans="1:6" ht="15">
      <c r="A115" s="1157" t="s">
        <v>4275</v>
      </c>
      <c r="B115" s="1157" t="s">
        <v>4401</v>
      </c>
      <c r="C115" s="1157" t="s">
        <v>4273</v>
      </c>
      <c r="D115" s="1157" t="s">
        <v>4400</v>
      </c>
      <c r="E115" s="1156" t="s">
        <v>5115</v>
      </c>
      <c r="F115" s="1157">
        <v>14877</v>
      </c>
    </row>
    <row r="116" spans="1:6" ht="15">
      <c r="A116" s="1157" t="s">
        <v>4275</v>
      </c>
      <c r="B116" s="1157" t="s">
        <v>4399</v>
      </c>
      <c r="C116" s="1157" t="s">
        <v>4273</v>
      </c>
      <c r="D116" s="1157" t="s">
        <v>4398</v>
      </c>
      <c r="E116" s="1156" t="s">
        <v>5116</v>
      </c>
      <c r="F116" s="1157">
        <v>15113</v>
      </c>
    </row>
    <row r="117" spans="1:6" ht="15">
      <c r="A117" s="1157" t="s">
        <v>4275</v>
      </c>
      <c r="B117" s="1157" t="s">
        <v>4397</v>
      </c>
      <c r="C117" s="1157" t="s">
        <v>4273</v>
      </c>
      <c r="D117" s="1157" t="s">
        <v>4396</v>
      </c>
      <c r="E117" s="1156" t="s">
        <v>5117</v>
      </c>
      <c r="F117" s="1157">
        <v>15121</v>
      </c>
    </row>
    <row r="118" spans="1:6" ht="15">
      <c r="A118" s="1157" t="s">
        <v>4275</v>
      </c>
      <c r="B118" s="1157" t="s">
        <v>4395</v>
      </c>
      <c r="C118" s="1157" t="s">
        <v>4273</v>
      </c>
      <c r="D118" s="1157" t="s">
        <v>4394</v>
      </c>
      <c r="E118" s="1156" t="s">
        <v>5118</v>
      </c>
      <c r="F118" s="1157">
        <v>15130</v>
      </c>
    </row>
    <row r="119" spans="1:6" ht="15">
      <c r="A119" s="1157" t="s">
        <v>4275</v>
      </c>
      <c r="B119" s="1157" t="s">
        <v>4393</v>
      </c>
      <c r="C119" s="1157" t="s">
        <v>4273</v>
      </c>
      <c r="D119" s="1157" t="s">
        <v>4392</v>
      </c>
      <c r="E119" s="1156" t="s">
        <v>5119</v>
      </c>
      <c r="F119" s="1157">
        <v>15148</v>
      </c>
    </row>
    <row r="120" spans="1:6" ht="15">
      <c r="A120" s="1157" t="s">
        <v>4275</v>
      </c>
      <c r="B120" s="1157" t="s">
        <v>4391</v>
      </c>
      <c r="C120" s="1157" t="s">
        <v>4273</v>
      </c>
      <c r="D120" s="1157" t="s">
        <v>4390</v>
      </c>
      <c r="E120" s="1156" t="s">
        <v>5120</v>
      </c>
      <c r="F120" s="1157">
        <v>15164</v>
      </c>
    </row>
    <row r="121" spans="1:6" ht="15">
      <c r="A121" s="1157" t="s">
        <v>4275</v>
      </c>
      <c r="B121" s="1157" t="s">
        <v>4389</v>
      </c>
      <c r="C121" s="1157" t="s">
        <v>4273</v>
      </c>
      <c r="D121" s="1157" t="s">
        <v>4388</v>
      </c>
      <c r="E121" s="1156" t="s">
        <v>5121</v>
      </c>
      <c r="F121" s="1157">
        <v>15172</v>
      </c>
    </row>
    <row r="122" spans="1:6" ht="15">
      <c r="A122" s="1157" t="s">
        <v>4275</v>
      </c>
      <c r="B122" s="1157" t="s">
        <v>4387</v>
      </c>
      <c r="C122" s="1157" t="s">
        <v>4273</v>
      </c>
      <c r="D122" s="1157" t="s">
        <v>4386</v>
      </c>
      <c r="E122" s="1156" t="s">
        <v>5122</v>
      </c>
      <c r="F122" s="1157">
        <v>15181</v>
      </c>
    </row>
    <row r="123" spans="1:6" ht="15">
      <c r="A123" s="1157" t="s">
        <v>4275</v>
      </c>
      <c r="B123" s="1157" t="s">
        <v>4385</v>
      </c>
      <c r="C123" s="1157" t="s">
        <v>4273</v>
      </c>
      <c r="D123" s="1157" t="s">
        <v>4384</v>
      </c>
      <c r="E123" s="1156" t="s">
        <v>5123</v>
      </c>
      <c r="F123" s="1157">
        <v>15199</v>
      </c>
    </row>
    <row r="124" spans="1:6" ht="15">
      <c r="A124" s="1157" t="s">
        <v>4275</v>
      </c>
      <c r="B124" s="1157" t="s">
        <v>4383</v>
      </c>
      <c r="C124" s="1157" t="s">
        <v>4273</v>
      </c>
      <c r="D124" s="1157" t="s">
        <v>4382</v>
      </c>
      <c r="E124" s="1156" t="s">
        <v>5124</v>
      </c>
      <c r="F124" s="1157">
        <v>15202</v>
      </c>
    </row>
    <row r="125" spans="1:6" ht="15">
      <c r="A125" s="1157" t="s">
        <v>4275</v>
      </c>
      <c r="B125" s="1157" t="s">
        <v>4381</v>
      </c>
      <c r="C125" s="1157" t="s">
        <v>4273</v>
      </c>
      <c r="D125" s="1157" t="s">
        <v>4380</v>
      </c>
      <c r="E125" s="1156" t="s">
        <v>5125</v>
      </c>
      <c r="F125" s="1157">
        <v>15431</v>
      </c>
    </row>
    <row r="126" spans="1:6" ht="15">
      <c r="A126" s="1157" t="s">
        <v>4275</v>
      </c>
      <c r="B126" s="1157" t="s">
        <v>4379</v>
      </c>
      <c r="C126" s="1157" t="s">
        <v>4273</v>
      </c>
      <c r="D126" s="1157" t="s">
        <v>4378</v>
      </c>
      <c r="E126" s="1156" t="s">
        <v>5126</v>
      </c>
      <c r="F126" s="1157">
        <v>15440</v>
      </c>
    </row>
    <row r="127" spans="1:6" ht="15">
      <c r="A127" s="1157" t="s">
        <v>4275</v>
      </c>
      <c r="B127" s="1157" t="s">
        <v>4377</v>
      </c>
      <c r="C127" s="1157" t="s">
        <v>4273</v>
      </c>
      <c r="D127" s="1157" t="s">
        <v>4376</v>
      </c>
      <c r="E127" s="1156" t="s">
        <v>5127</v>
      </c>
      <c r="F127" s="1157">
        <v>15458</v>
      </c>
    </row>
    <row r="128" spans="1:6" ht="15">
      <c r="A128" s="1157" t="s">
        <v>4275</v>
      </c>
      <c r="B128" s="1157" t="s">
        <v>4375</v>
      </c>
      <c r="C128" s="1157" t="s">
        <v>4273</v>
      </c>
      <c r="D128" s="1157" t="s">
        <v>4374</v>
      </c>
      <c r="E128" s="1156" t="s">
        <v>5128</v>
      </c>
      <c r="F128" s="1157">
        <v>15466</v>
      </c>
    </row>
    <row r="129" spans="1:6" ht="15">
      <c r="A129" s="1157" t="s">
        <v>4275</v>
      </c>
      <c r="B129" s="1157" t="s">
        <v>4373</v>
      </c>
      <c r="C129" s="1157" t="s">
        <v>4273</v>
      </c>
      <c r="D129" s="1157" t="s">
        <v>4372</v>
      </c>
      <c r="E129" s="1156" t="s">
        <v>5129</v>
      </c>
      <c r="F129" s="1157">
        <v>15474</v>
      </c>
    </row>
    <row r="130" spans="1:6" ht="15">
      <c r="A130" s="1157" t="s">
        <v>4275</v>
      </c>
      <c r="B130" s="1157" t="s">
        <v>4371</v>
      </c>
      <c r="C130" s="1157" t="s">
        <v>4273</v>
      </c>
      <c r="D130" s="1157" t="s">
        <v>4370</v>
      </c>
      <c r="E130" s="1156" t="s">
        <v>5130</v>
      </c>
      <c r="F130" s="1157">
        <v>15491</v>
      </c>
    </row>
    <row r="131" spans="1:6" ht="15">
      <c r="A131" s="1157" t="s">
        <v>4275</v>
      </c>
      <c r="B131" s="1157" t="s">
        <v>4369</v>
      </c>
      <c r="C131" s="1157" t="s">
        <v>4273</v>
      </c>
      <c r="D131" s="1157" t="s">
        <v>4368</v>
      </c>
      <c r="E131" s="1156" t="s">
        <v>5131</v>
      </c>
      <c r="F131" s="1157">
        <v>15504</v>
      </c>
    </row>
    <row r="132" spans="1:6" ht="15">
      <c r="A132" s="1157" t="s">
        <v>4275</v>
      </c>
      <c r="B132" s="1157" t="s">
        <v>4367</v>
      </c>
      <c r="C132" s="1157" t="s">
        <v>4273</v>
      </c>
      <c r="D132" s="1157" t="s">
        <v>4366</v>
      </c>
      <c r="E132" s="1156" t="s">
        <v>5132</v>
      </c>
      <c r="F132" s="1157">
        <v>15521</v>
      </c>
    </row>
    <row r="133" spans="1:6" ht="15">
      <c r="A133" s="1157" t="s">
        <v>4275</v>
      </c>
      <c r="B133" s="1157" t="s">
        <v>4365</v>
      </c>
      <c r="C133" s="1157" t="s">
        <v>4273</v>
      </c>
      <c r="D133" s="1157" t="s">
        <v>4364</v>
      </c>
      <c r="E133" s="1156" t="s">
        <v>5133</v>
      </c>
      <c r="F133" s="1157">
        <v>15555</v>
      </c>
    </row>
    <row r="134" spans="1:6" ht="15">
      <c r="A134" s="1157" t="s">
        <v>4275</v>
      </c>
      <c r="B134" s="1157" t="s">
        <v>4363</v>
      </c>
      <c r="C134" s="1157" t="s">
        <v>4273</v>
      </c>
      <c r="D134" s="1157" t="s">
        <v>4362</v>
      </c>
      <c r="E134" s="1156" t="s">
        <v>5134</v>
      </c>
      <c r="F134" s="1157">
        <v>15598</v>
      </c>
    </row>
    <row r="135" spans="1:6" ht="15">
      <c r="A135" s="1157" t="s">
        <v>4275</v>
      </c>
      <c r="B135" s="1157" t="s">
        <v>4361</v>
      </c>
      <c r="C135" s="1157" t="s">
        <v>4273</v>
      </c>
      <c r="D135" s="1157" t="s">
        <v>4360</v>
      </c>
      <c r="E135" s="1156" t="s">
        <v>5135</v>
      </c>
      <c r="F135" s="1157">
        <v>15601</v>
      </c>
    </row>
    <row r="136" spans="1:6" ht="15">
      <c r="A136" s="1157" t="s">
        <v>4275</v>
      </c>
      <c r="B136" s="1157" t="s">
        <v>4359</v>
      </c>
      <c r="C136" s="1157" t="s">
        <v>4273</v>
      </c>
      <c r="D136" s="1157" t="s">
        <v>4358</v>
      </c>
      <c r="E136" s="1156" t="s">
        <v>5136</v>
      </c>
      <c r="F136" s="1157">
        <v>15610</v>
      </c>
    </row>
    <row r="137" spans="1:6" ht="15">
      <c r="A137" s="1157" t="s">
        <v>4275</v>
      </c>
      <c r="B137" s="1157" t="s">
        <v>4357</v>
      </c>
      <c r="C137" s="1157" t="s">
        <v>4273</v>
      </c>
      <c r="D137" s="1157" t="s">
        <v>4356</v>
      </c>
      <c r="E137" s="1156" t="s">
        <v>5137</v>
      </c>
      <c r="F137" s="1157">
        <v>15628</v>
      </c>
    </row>
    <row r="138" spans="1:6" ht="15">
      <c r="A138" s="1157" t="s">
        <v>4275</v>
      </c>
      <c r="B138" s="1157" t="s">
        <v>4355</v>
      </c>
      <c r="C138" s="1157" t="s">
        <v>4273</v>
      </c>
      <c r="D138" s="1157" t="s">
        <v>4354</v>
      </c>
      <c r="E138" s="1156" t="s">
        <v>5138</v>
      </c>
      <c r="F138" s="1157">
        <v>15636</v>
      </c>
    </row>
    <row r="139" spans="1:6" ht="15">
      <c r="A139" s="1157" t="s">
        <v>4275</v>
      </c>
      <c r="B139" s="1157" t="s">
        <v>4353</v>
      </c>
      <c r="C139" s="1157" t="s">
        <v>4273</v>
      </c>
      <c r="D139" s="1157" t="s">
        <v>4352</v>
      </c>
      <c r="E139" s="1156" t="s">
        <v>5139</v>
      </c>
      <c r="F139" s="1157">
        <v>15644</v>
      </c>
    </row>
    <row r="140" spans="1:6" ht="15">
      <c r="A140" s="1157" t="s">
        <v>4275</v>
      </c>
      <c r="B140" s="1157" t="s">
        <v>4351</v>
      </c>
      <c r="C140" s="1157" t="s">
        <v>4273</v>
      </c>
      <c r="D140" s="1157" t="s">
        <v>4350</v>
      </c>
      <c r="E140" s="1156" t="s">
        <v>5140</v>
      </c>
      <c r="F140" s="1157">
        <v>15717</v>
      </c>
    </row>
    <row r="141" spans="1:6" ht="15">
      <c r="A141" s="1157" t="s">
        <v>4275</v>
      </c>
      <c r="B141" s="1157" t="s">
        <v>4349</v>
      </c>
      <c r="C141" s="1157" t="s">
        <v>4273</v>
      </c>
      <c r="D141" s="1157" t="s">
        <v>4348</v>
      </c>
      <c r="E141" s="1156" t="s">
        <v>5141</v>
      </c>
      <c r="F141" s="1157">
        <v>15750</v>
      </c>
    </row>
    <row r="142" spans="1:6" ht="15">
      <c r="A142" s="1157" t="s">
        <v>4275</v>
      </c>
      <c r="B142" s="1157" t="s">
        <v>4347</v>
      </c>
      <c r="C142" s="1157" t="s">
        <v>4273</v>
      </c>
      <c r="D142" s="1157" t="s">
        <v>4346</v>
      </c>
      <c r="E142" s="1156" t="s">
        <v>5142</v>
      </c>
      <c r="F142" s="1157">
        <v>15784</v>
      </c>
    </row>
    <row r="143" spans="1:6" ht="15">
      <c r="A143" s="1157" t="s">
        <v>4275</v>
      </c>
      <c r="B143" s="1157" t="s">
        <v>4345</v>
      </c>
      <c r="C143" s="1157" t="s">
        <v>4273</v>
      </c>
      <c r="D143" s="1157" t="s">
        <v>4344</v>
      </c>
      <c r="E143" s="1156" t="s">
        <v>5143</v>
      </c>
      <c r="F143" s="1157">
        <v>15814</v>
      </c>
    </row>
    <row r="144" spans="1:6" ht="15">
      <c r="A144" s="1157" t="s">
        <v>4275</v>
      </c>
      <c r="B144" s="1157" t="s">
        <v>4343</v>
      </c>
      <c r="C144" s="1157" t="s">
        <v>4273</v>
      </c>
      <c r="D144" s="1157" t="s">
        <v>4342</v>
      </c>
      <c r="E144" s="1156" t="s">
        <v>5144</v>
      </c>
      <c r="F144" s="1157">
        <v>15849</v>
      </c>
    </row>
    <row r="145" spans="1:6" ht="15">
      <c r="A145" s="1157" t="s">
        <v>4275</v>
      </c>
      <c r="B145" s="1157" t="s">
        <v>4341</v>
      </c>
      <c r="C145" s="1157" t="s">
        <v>4273</v>
      </c>
      <c r="D145" s="1157" t="s">
        <v>4340</v>
      </c>
      <c r="E145" s="1156" t="s">
        <v>5145</v>
      </c>
      <c r="F145" s="1157">
        <v>15857</v>
      </c>
    </row>
    <row r="146" spans="1:6" ht="15">
      <c r="A146" s="1157" t="s">
        <v>4275</v>
      </c>
      <c r="B146" s="1157" t="s">
        <v>4339</v>
      </c>
      <c r="C146" s="1157" t="s">
        <v>4273</v>
      </c>
      <c r="D146" s="1157" t="s">
        <v>4338</v>
      </c>
      <c r="E146" s="1156" t="s">
        <v>5146</v>
      </c>
      <c r="F146" s="1157">
        <v>15865</v>
      </c>
    </row>
    <row r="147" spans="1:6" ht="15">
      <c r="A147" s="1157" t="s">
        <v>4275</v>
      </c>
      <c r="B147" s="1157" t="s">
        <v>2164</v>
      </c>
      <c r="C147" s="1157" t="s">
        <v>4273</v>
      </c>
      <c r="D147" s="1157" t="s">
        <v>2163</v>
      </c>
      <c r="E147" s="1156" t="s">
        <v>5147</v>
      </c>
      <c r="F147" s="1157">
        <v>16012</v>
      </c>
    </row>
    <row r="148" spans="1:6" ht="15">
      <c r="A148" s="1157" t="s">
        <v>4275</v>
      </c>
      <c r="B148" s="1157" t="s">
        <v>4337</v>
      </c>
      <c r="C148" s="1157" t="s">
        <v>4273</v>
      </c>
      <c r="D148" s="1157" t="s">
        <v>4336</v>
      </c>
      <c r="E148" s="1156" t="s">
        <v>5148</v>
      </c>
      <c r="F148" s="1157">
        <v>16021</v>
      </c>
    </row>
    <row r="149" spans="1:6" ht="15">
      <c r="A149" s="1157" t="s">
        <v>4275</v>
      </c>
      <c r="B149" s="1157" t="s">
        <v>4335</v>
      </c>
      <c r="C149" s="1157" t="s">
        <v>4273</v>
      </c>
      <c r="D149" s="1157" t="s">
        <v>4334</v>
      </c>
      <c r="E149" s="1156" t="s">
        <v>5149</v>
      </c>
      <c r="F149" s="1157">
        <v>16047</v>
      </c>
    </row>
    <row r="150" spans="1:6" ht="15">
      <c r="A150" s="1157" t="s">
        <v>4275</v>
      </c>
      <c r="B150" s="1157" t="s">
        <v>4333</v>
      </c>
      <c r="C150" s="1157" t="s">
        <v>4273</v>
      </c>
      <c r="D150" s="1157" t="s">
        <v>4332</v>
      </c>
      <c r="E150" s="1156" t="s">
        <v>5150</v>
      </c>
      <c r="F150" s="1157">
        <v>16071</v>
      </c>
    </row>
    <row r="151" spans="1:6" ht="15">
      <c r="A151" s="1157" t="s">
        <v>4275</v>
      </c>
      <c r="B151" s="1157" t="s">
        <v>4331</v>
      </c>
      <c r="C151" s="1157" t="s">
        <v>4273</v>
      </c>
      <c r="D151" s="1157" t="s">
        <v>4330</v>
      </c>
      <c r="E151" s="1156" t="s">
        <v>5151</v>
      </c>
      <c r="F151" s="1157">
        <v>16080</v>
      </c>
    </row>
    <row r="152" spans="1:6" ht="15">
      <c r="A152" s="1157" t="s">
        <v>4275</v>
      </c>
      <c r="B152" s="1157" t="s">
        <v>4329</v>
      </c>
      <c r="C152" s="1157" t="s">
        <v>4273</v>
      </c>
      <c r="D152" s="1157" t="s">
        <v>4328</v>
      </c>
      <c r="E152" s="1156" t="s">
        <v>5152</v>
      </c>
      <c r="F152" s="1157">
        <v>16098</v>
      </c>
    </row>
    <row r="153" spans="1:6" ht="15">
      <c r="A153" s="1157" t="s">
        <v>4275</v>
      </c>
      <c r="B153" s="1157" t="s">
        <v>4327</v>
      </c>
      <c r="C153" s="1157" t="s">
        <v>4273</v>
      </c>
      <c r="D153" s="1157" t="s">
        <v>4326</v>
      </c>
      <c r="E153" s="1156" t="s">
        <v>5153</v>
      </c>
      <c r="F153" s="1157">
        <v>16101</v>
      </c>
    </row>
    <row r="154" spans="1:6" ht="15">
      <c r="A154" s="1157" t="s">
        <v>4275</v>
      </c>
      <c r="B154" s="1157" t="s">
        <v>4325</v>
      </c>
      <c r="C154" s="1157" t="s">
        <v>4273</v>
      </c>
      <c r="D154" s="1157" t="s">
        <v>4324</v>
      </c>
      <c r="E154" s="1156" t="s">
        <v>5154</v>
      </c>
      <c r="F154" s="1157">
        <v>16314</v>
      </c>
    </row>
    <row r="155" spans="1:6" ht="15">
      <c r="A155" s="1157" t="s">
        <v>4275</v>
      </c>
      <c r="B155" s="1157" t="s">
        <v>4323</v>
      </c>
      <c r="C155" s="1157" t="s">
        <v>4273</v>
      </c>
      <c r="D155" s="1157" t="s">
        <v>4322</v>
      </c>
      <c r="E155" s="1156" t="s">
        <v>5155</v>
      </c>
      <c r="F155" s="1157">
        <v>16322</v>
      </c>
    </row>
    <row r="156" spans="1:6" ht="15">
      <c r="A156" s="1157" t="s">
        <v>4275</v>
      </c>
      <c r="B156" s="1157" t="s">
        <v>4321</v>
      </c>
      <c r="C156" s="1157" t="s">
        <v>4273</v>
      </c>
      <c r="D156" s="1157" t="s">
        <v>4320</v>
      </c>
      <c r="E156" s="1156" t="s">
        <v>5156</v>
      </c>
      <c r="F156" s="1157">
        <v>16331</v>
      </c>
    </row>
    <row r="157" spans="1:6" ht="15">
      <c r="A157" s="1157" t="s">
        <v>4275</v>
      </c>
      <c r="B157" s="1157" t="s">
        <v>4319</v>
      </c>
      <c r="C157" s="1157" t="s">
        <v>4273</v>
      </c>
      <c r="D157" s="1157" t="s">
        <v>4318</v>
      </c>
      <c r="E157" s="1156" t="s">
        <v>5157</v>
      </c>
      <c r="F157" s="1157">
        <v>16349</v>
      </c>
    </row>
    <row r="158" spans="1:6" ht="15">
      <c r="A158" s="1157" t="s">
        <v>4275</v>
      </c>
      <c r="B158" s="1157" t="s">
        <v>4317</v>
      </c>
      <c r="C158" s="1157" t="s">
        <v>4273</v>
      </c>
      <c r="D158" s="1157" t="s">
        <v>4316</v>
      </c>
      <c r="E158" s="1156" t="s">
        <v>5158</v>
      </c>
      <c r="F158" s="1157">
        <v>16357</v>
      </c>
    </row>
    <row r="159" spans="1:6" ht="15">
      <c r="A159" s="1157" t="s">
        <v>4275</v>
      </c>
      <c r="B159" s="1157" t="s">
        <v>2700</v>
      </c>
      <c r="C159" s="1157" t="s">
        <v>4273</v>
      </c>
      <c r="D159" s="1157" t="s">
        <v>2699</v>
      </c>
      <c r="E159" s="1156" t="s">
        <v>5159</v>
      </c>
      <c r="F159" s="1157">
        <v>16365</v>
      </c>
    </row>
    <row r="160" spans="1:6" ht="15">
      <c r="A160" s="1157" t="s">
        <v>4275</v>
      </c>
      <c r="B160" s="1157" t="s">
        <v>4315</v>
      </c>
      <c r="C160" s="1157" t="s">
        <v>4273</v>
      </c>
      <c r="D160" s="1157" t="s">
        <v>4314</v>
      </c>
      <c r="E160" s="1156" t="s">
        <v>5160</v>
      </c>
      <c r="F160" s="1157">
        <v>16373</v>
      </c>
    </row>
    <row r="161" spans="1:6" ht="15">
      <c r="A161" s="1157" t="s">
        <v>4275</v>
      </c>
      <c r="B161" s="1157" t="s">
        <v>4313</v>
      </c>
      <c r="C161" s="1157" t="s">
        <v>4273</v>
      </c>
      <c r="D161" s="1157" t="s">
        <v>4312</v>
      </c>
      <c r="E161" s="1156" t="s">
        <v>5161</v>
      </c>
      <c r="F161" s="1157">
        <v>16381</v>
      </c>
    </row>
    <row r="162" spans="1:6" ht="15">
      <c r="A162" s="1157" t="s">
        <v>4275</v>
      </c>
      <c r="B162" s="1157" t="s">
        <v>4311</v>
      </c>
      <c r="C162" s="1157" t="s">
        <v>4273</v>
      </c>
      <c r="D162" s="1157" t="s">
        <v>4310</v>
      </c>
      <c r="E162" s="1156" t="s">
        <v>5162</v>
      </c>
      <c r="F162" s="1157">
        <v>16390</v>
      </c>
    </row>
    <row r="163" spans="1:6" ht="15">
      <c r="A163" s="1157" t="s">
        <v>4275</v>
      </c>
      <c r="B163" s="1157" t="s">
        <v>4309</v>
      </c>
      <c r="C163" s="1157" t="s">
        <v>4273</v>
      </c>
      <c r="D163" s="1157" t="s">
        <v>2537</v>
      </c>
      <c r="E163" s="1156" t="s">
        <v>5163</v>
      </c>
      <c r="F163" s="1157">
        <v>16411</v>
      </c>
    </row>
    <row r="164" spans="1:6" ht="15">
      <c r="A164" s="1157" t="s">
        <v>4275</v>
      </c>
      <c r="B164" s="1157" t="s">
        <v>4308</v>
      </c>
      <c r="C164" s="1157" t="s">
        <v>4273</v>
      </c>
      <c r="D164" s="1157" t="s">
        <v>4307</v>
      </c>
      <c r="E164" s="1156" t="s">
        <v>5164</v>
      </c>
      <c r="F164" s="1157">
        <v>16420</v>
      </c>
    </row>
    <row r="165" spans="1:6" ht="15">
      <c r="A165" s="1157" t="s">
        <v>4275</v>
      </c>
      <c r="B165" s="1157" t="s">
        <v>4306</v>
      </c>
      <c r="C165" s="1157" t="s">
        <v>4273</v>
      </c>
      <c r="D165" s="1157" t="s">
        <v>4305</v>
      </c>
      <c r="E165" s="1156" t="s">
        <v>5165</v>
      </c>
      <c r="F165" s="1157">
        <v>16438</v>
      </c>
    </row>
    <row r="166" spans="1:6" ht="15">
      <c r="A166" s="1157" t="s">
        <v>4275</v>
      </c>
      <c r="B166" s="1157" t="s">
        <v>2782</v>
      </c>
      <c r="C166" s="1157" t="s">
        <v>4273</v>
      </c>
      <c r="D166" s="1157" t="s">
        <v>2781</v>
      </c>
      <c r="E166" s="1156" t="s">
        <v>5166</v>
      </c>
      <c r="F166" s="1157">
        <v>16446</v>
      </c>
    </row>
    <row r="167" spans="1:6" ht="15">
      <c r="A167" s="1157" t="s">
        <v>4275</v>
      </c>
      <c r="B167" s="1157" t="s">
        <v>4304</v>
      </c>
      <c r="C167" s="1157" t="s">
        <v>4273</v>
      </c>
      <c r="D167" s="1157" t="s">
        <v>4303</v>
      </c>
      <c r="E167" s="1156" t="s">
        <v>5167</v>
      </c>
      <c r="F167" s="1157">
        <v>16454</v>
      </c>
    </row>
    <row r="168" spans="1:6" ht="15">
      <c r="A168" s="1157" t="s">
        <v>4275</v>
      </c>
      <c r="B168" s="1157" t="s">
        <v>4302</v>
      </c>
      <c r="C168" s="1157" t="s">
        <v>4273</v>
      </c>
      <c r="D168" s="1157" t="s">
        <v>4301</v>
      </c>
      <c r="E168" s="1156" t="s">
        <v>5168</v>
      </c>
      <c r="F168" s="1157">
        <v>16462</v>
      </c>
    </row>
    <row r="169" spans="1:6" ht="15">
      <c r="A169" s="1157" t="s">
        <v>4275</v>
      </c>
      <c r="B169" s="1157" t="s">
        <v>4300</v>
      </c>
      <c r="C169" s="1157" t="s">
        <v>4273</v>
      </c>
      <c r="D169" s="1157" t="s">
        <v>4299</v>
      </c>
      <c r="E169" s="1156" t="s">
        <v>5169</v>
      </c>
      <c r="F169" s="1157">
        <v>16471</v>
      </c>
    </row>
    <row r="170" spans="1:6" ht="15">
      <c r="A170" s="1157" t="s">
        <v>4275</v>
      </c>
      <c r="B170" s="1157" t="s">
        <v>4298</v>
      </c>
      <c r="C170" s="1157" t="s">
        <v>4273</v>
      </c>
      <c r="D170" s="1157" t="s">
        <v>4297</v>
      </c>
      <c r="E170" s="1156" t="s">
        <v>5170</v>
      </c>
      <c r="F170" s="1157">
        <v>16489</v>
      </c>
    </row>
    <row r="171" spans="1:6" ht="15">
      <c r="A171" s="1157" t="s">
        <v>4275</v>
      </c>
      <c r="B171" s="1157" t="s">
        <v>4296</v>
      </c>
      <c r="C171" s="1157" t="s">
        <v>4273</v>
      </c>
      <c r="D171" s="1157" t="s">
        <v>4295</v>
      </c>
      <c r="E171" s="1156" t="s">
        <v>5171</v>
      </c>
      <c r="F171" s="1157">
        <v>16497</v>
      </c>
    </row>
    <row r="172" spans="1:6" ht="15">
      <c r="A172" s="1157" t="s">
        <v>4275</v>
      </c>
      <c r="B172" s="1157" t="s">
        <v>4294</v>
      </c>
      <c r="C172" s="1157" t="s">
        <v>4273</v>
      </c>
      <c r="D172" s="1157" t="s">
        <v>4293</v>
      </c>
      <c r="E172" s="1156" t="s">
        <v>5172</v>
      </c>
      <c r="F172" s="1157">
        <v>16616</v>
      </c>
    </row>
    <row r="173" spans="1:6" ht="15">
      <c r="A173" s="1157" t="s">
        <v>4275</v>
      </c>
      <c r="B173" s="1157" t="s">
        <v>4292</v>
      </c>
      <c r="C173" s="1157" t="s">
        <v>4273</v>
      </c>
      <c r="D173" s="1157" t="s">
        <v>4291</v>
      </c>
      <c r="E173" s="1156" t="s">
        <v>5173</v>
      </c>
      <c r="F173" s="1157">
        <v>16624</v>
      </c>
    </row>
    <row r="174" spans="1:6" ht="15">
      <c r="A174" s="1157" t="s">
        <v>4275</v>
      </c>
      <c r="B174" s="1157" t="s">
        <v>4290</v>
      </c>
      <c r="C174" s="1157" t="s">
        <v>4273</v>
      </c>
      <c r="D174" s="1157" t="s">
        <v>4289</v>
      </c>
      <c r="E174" s="1156" t="s">
        <v>5174</v>
      </c>
      <c r="F174" s="1157">
        <v>16632</v>
      </c>
    </row>
    <row r="175" spans="1:6" ht="15">
      <c r="A175" s="1157" t="s">
        <v>4275</v>
      </c>
      <c r="B175" s="1157" t="s">
        <v>4288</v>
      </c>
      <c r="C175" s="1157" t="s">
        <v>4273</v>
      </c>
      <c r="D175" s="1157" t="s">
        <v>4287</v>
      </c>
      <c r="E175" s="1156" t="s">
        <v>5175</v>
      </c>
      <c r="F175" s="1157">
        <v>16641</v>
      </c>
    </row>
    <row r="176" spans="1:6" ht="15">
      <c r="A176" s="1157" t="s">
        <v>4275</v>
      </c>
      <c r="B176" s="1157" t="s">
        <v>4286</v>
      </c>
      <c r="C176" s="1157" t="s">
        <v>4273</v>
      </c>
      <c r="D176" s="1157" t="s">
        <v>4285</v>
      </c>
      <c r="E176" s="1156" t="s">
        <v>5176</v>
      </c>
      <c r="F176" s="1157">
        <v>16659</v>
      </c>
    </row>
    <row r="177" spans="1:6" ht="15">
      <c r="A177" s="1157" t="s">
        <v>4275</v>
      </c>
      <c r="B177" s="1157" t="s">
        <v>4284</v>
      </c>
      <c r="C177" s="1157" t="s">
        <v>4273</v>
      </c>
      <c r="D177" s="1157" t="s">
        <v>4283</v>
      </c>
      <c r="E177" s="1156" t="s">
        <v>5177</v>
      </c>
      <c r="F177" s="1157">
        <v>16675</v>
      </c>
    </row>
    <row r="178" spans="1:6" ht="15">
      <c r="A178" s="1157" t="s">
        <v>4275</v>
      </c>
      <c r="B178" s="1157" t="s">
        <v>4282</v>
      </c>
      <c r="C178" s="1157" t="s">
        <v>4273</v>
      </c>
      <c r="D178" s="1157" t="s">
        <v>4281</v>
      </c>
      <c r="E178" s="1156" t="s">
        <v>5178</v>
      </c>
      <c r="F178" s="1157">
        <v>16683</v>
      </c>
    </row>
    <row r="179" spans="1:6" ht="15">
      <c r="A179" s="1157" t="s">
        <v>4275</v>
      </c>
      <c r="B179" s="1157" t="s">
        <v>5179</v>
      </c>
      <c r="C179" s="1157" t="s">
        <v>4273</v>
      </c>
      <c r="D179" s="1157" t="s">
        <v>4280</v>
      </c>
      <c r="E179" s="1156" t="s">
        <v>5180</v>
      </c>
      <c r="F179" s="1157">
        <v>16918</v>
      </c>
    </row>
    <row r="180" spans="1:6" ht="15">
      <c r="A180" s="1157" t="s">
        <v>4275</v>
      </c>
      <c r="B180" s="1157" t="s">
        <v>4279</v>
      </c>
      <c r="C180" s="1157" t="s">
        <v>4273</v>
      </c>
      <c r="D180" s="1157" t="s">
        <v>4278</v>
      </c>
      <c r="E180" s="1156" t="s">
        <v>5181</v>
      </c>
      <c r="F180" s="1157">
        <v>16926</v>
      </c>
    </row>
    <row r="181" spans="1:6" ht="15">
      <c r="A181" s="1157" t="s">
        <v>4275</v>
      </c>
      <c r="B181" s="1157" t="s">
        <v>4277</v>
      </c>
      <c r="C181" s="1157" t="s">
        <v>4273</v>
      </c>
      <c r="D181" s="1157" t="s">
        <v>4276</v>
      </c>
      <c r="E181" s="1156" t="s">
        <v>5182</v>
      </c>
      <c r="F181" s="1157">
        <v>16934</v>
      </c>
    </row>
    <row r="182" spans="1:6" ht="15">
      <c r="A182" s="1157" t="s">
        <v>4275</v>
      </c>
      <c r="B182" s="1157" t="s">
        <v>4274</v>
      </c>
      <c r="C182" s="1157" t="s">
        <v>4273</v>
      </c>
      <c r="D182" s="1157" t="s">
        <v>4272</v>
      </c>
      <c r="E182" s="1156" t="s">
        <v>5183</v>
      </c>
      <c r="F182" s="1157">
        <v>16942</v>
      </c>
    </row>
    <row r="183" spans="1:6" ht="15">
      <c r="A183" s="1157" t="s">
        <v>4275</v>
      </c>
      <c r="B183" s="1157" t="s">
        <v>5184</v>
      </c>
      <c r="C183" s="1157" t="s">
        <v>4273</v>
      </c>
      <c r="D183" s="1157" t="s">
        <v>5185</v>
      </c>
      <c r="E183" s="1156" t="s">
        <v>5186</v>
      </c>
      <c r="F183" s="1157">
        <v>16951</v>
      </c>
    </row>
    <row r="184" spans="1:6" ht="15">
      <c r="A184" s="1157" t="s">
        <v>4275</v>
      </c>
      <c r="B184" s="1157" t="s">
        <v>4492</v>
      </c>
      <c r="C184" s="1157" t="s">
        <v>4273</v>
      </c>
      <c r="D184" s="1157" t="s">
        <v>4491</v>
      </c>
      <c r="E184" s="1156" t="s">
        <v>5069</v>
      </c>
      <c r="F184" s="1157">
        <v>16969</v>
      </c>
    </row>
    <row r="185" spans="1:6" ht="15">
      <c r="A185" s="1157" t="s">
        <v>4275</v>
      </c>
      <c r="B185" s="1157" t="s">
        <v>5187</v>
      </c>
      <c r="C185" s="1157" t="s">
        <v>4273</v>
      </c>
      <c r="D185" s="1157" t="s">
        <v>5188</v>
      </c>
      <c r="E185" s="1156" t="s">
        <v>5189</v>
      </c>
      <c r="F185" s="1157">
        <v>16977</v>
      </c>
    </row>
    <row r="186" spans="1:6" ht="15">
      <c r="A186" s="1157" t="s">
        <v>4275</v>
      </c>
      <c r="B186" s="1157" t="s">
        <v>5190</v>
      </c>
      <c r="C186" s="1157" t="s">
        <v>4273</v>
      </c>
      <c r="D186" s="1157" t="s">
        <v>5191</v>
      </c>
      <c r="E186" s="1156" t="s">
        <v>5192</v>
      </c>
      <c r="F186" s="1157">
        <v>16985</v>
      </c>
    </row>
    <row r="187" spans="1:6" ht="15">
      <c r="A187" s="1157" t="s">
        <v>4275</v>
      </c>
      <c r="B187" s="1157" t="s">
        <v>5193</v>
      </c>
      <c r="C187" s="1157" t="s">
        <v>4273</v>
      </c>
      <c r="D187" s="1157" t="s">
        <v>5194</v>
      </c>
      <c r="E187" s="1156" t="s">
        <v>5195</v>
      </c>
      <c r="F187" s="1157">
        <v>16993</v>
      </c>
    </row>
    <row r="188" spans="1:6" ht="15">
      <c r="A188" s="1157" t="s">
        <v>4275</v>
      </c>
      <c r="B188" s="1157" t="s">
        <v>5196</v>
      </c>
      <c r="C188" s="1157" t="s">
        <v>4273</v>
      </c>
      <c r="D188" s="1157" t="s">
        <v>5197</v>
      </c>
      <c r="E188" s="1156" t="s">
        <v>5198</v>
      </c>
      <c r="F188" s="1157">
        <v>17001</v>
      </c>
    </row>
    <row r="189" spans="1:6" ht="15">
      <c r="A189" s="1154" t="s">
        <v>4195</v>
      </c>
      <c r="B189" s="1155"/>
      <c r="C189" s="1155" t="s">
        <v>4193</v>
      </c>
      <c r="D189" s="1155"/>
      <c r="E189" s="1156" t="s">
        <v>4195</v>
      </c>
      <c r="F189" s="1154">
        <v>20001</v>
      </c>
    </row>
    <row r="190" spans="1:6" ht="15">
      <c r="A190" s="1157" t="s">
        <v>4195</v>
      </c>
      <c r="B190" s="1157" t="s">
        <v>4271</v>
      </c>
      <c r="C190" s="1157" t="s">
        <v>4193</v>
      </c>
      <c r="D190" s="1157" t="s">
        <v>4270</v>
      </c>
      <c r="E190" s="1156" t="s">
        <v>5199</v>
      </c>
      <c r="F190" s="1157">
        <v>22012</v>
      </c>
    </row>
    <row r="191" spans="1:6" ht="15">
      <c r="A191" s="1157" t="s">
        <v>4195</v>
      </c>
      <c r="B191" s="1157" t="s">
        <v>4269</v>
      </c>
      <c r="C191" s="1157" t="s">
        <v>4193</v>
      </c>
      <c r="D191" s="1157" t="s">
        <v>4268</v>
      </c>
      <c r="E191" s="1156" t="s">
        <v>5200</v>
      </c>
      <c r="F191" s="1157">
        <v>22021</v>
      </c>
    </row>
    <row r="192" spans="1:6" ht="15">
      <c r="A192" s="1157" t="s">
        <v>4195</v>
      </c>
      <c r="B192" s="1157" t="s">
        <v>4267</v>
      </c>
      <c r="C192" s="1157" t="s">
        <v>4193</v>
      </c>
      <c r="D192" s="1157" t="s">
        <v>4266</v>
      </c>
      <c r="E192" s="1156" t="s">
        <v>5201</v>
      </c>
      <c r="F192" s="1157">
        <v>22039</v>
      </c>
    </row>
    <row r="193" spans="1:6" ht="15">
      <c r="A193" s="1157" t="s">
        <v>4195</v>
      </c>
      <c r="B193" s="1157" t="s">
        <v>4265</v>
      </c>
      <c r="C193" s="1157" t="s">
        <v>4193</v>
      </c>
      <c r="D193" s="1157" t="s">
        <v>4264</v>
      </c>
      <c r="E193" s="1156" t="s">
        <v>5202</v>
      </c>
      <c r="F193" s="1157">
        <v>22047</v>
      </c>
    </row>
    <row r="194" spans="1:6" ht="15">
      <c r="A194" s="1157" t="s">
        <v>4195</v>
      </c>
      <c r="B194" s="1157" t="s">
        <v>4263</v>
      </c>
      <c r="C194" s="1157" t="s">
        <v>4193</v>
      </c>
      <c r="D194" s="1157" t="s">
        <v>4262</v>
      </c>
      <c r="E194" s="1156" t="s">
        <v>5203</v>
      </c>
      <c r="F194" s="1157">
        <v>22055</v>
      </c>
    </row>
    <row r="195" spans="1:6" ht="15">
      <c r="A195" s="1157" t="s">
        <v>4195</v>
      </c>
      <c r="B195" s="1157" t="s">
        <v>4261</v>
      </c>
      <c r="C195" s="1157" t="s">
        <v>4193</v>
      </c>
      <c r="D195" s="1157" t="s">
        <v>4260</v>
      </c>
      <c r="E195" s="1156" t="s">
        <v>5204</v>
      </c>
      <c r="F195" s="1157">
        <v>22063</v>
      </c>
    </row>
    <row r="196" spans="1:6" ht="15">
      <c r="A196" s="1157" t="s">
        <v>4195</v>
      </c>
      <c r="B196" s="1157" t="s">
        <v>4259</v>
      </c>
      <c r="C196" s="1157" t="s">
        <v>4193</v>
      </c>
      <c r="D196" s="1157" t="s">
        <v>4258</v>
      </c>
      <c r="E196" s="1156" t="s">
        <v>5205</v>
      </c>
      <c r="F196" s="1157">
        <v>22071</v>
      </c>
    </row>
    <row r="197" spans="1:6" ht="15">
      <c r="A197" s="1157" t="s">
        <v>4195</v>
      </c>
      <c r="B197" s="1157" t="s">
        <v>4257</v>
      </c>
      <c r="C197" s="1157" t="s">
        <v>4193</v>
      </c>
      <c r="D197" s="1157" t="s">
        <v>4256</v>
      </c>
      <c r="E197" s="1156" t="s">
        <v>5206</v>
      </c>
      <c r="F197" s="1157">
        <v>22080</v>
      </c>
    </row>
    <row r="198" spans="1:6" ht="15">
      <c r="A198" s="1157" t="s">
        <v>4195</v>
      </c>
      <c r="B198" s="1157" t="s">
        <v>4255</v>
      </c>
      <c r="C198" s="1157" t="s">
        <v>4193</v>
      </c>
      <c r="D198" s="1157" t="s">
        <v>4254</v>
      </c>
      <c r="E198" s="1156" t="s">
        <v>5207</v>
      </c>
      <c r="F198" s="1157">
        <v>22098</v>
      </c>
    </row>
    <row r="199" spans="1:6" ht="15">
      <c r="A199" s="1157" t="s">
        <v>4195</v>
      </c>
      <c r="B199" s="1157" t="s">
        <v>4253</v>
      </c>
      <c r="C199" s="1157" t="s">
        <v>4193</v>
      </c>
      <c r="D199" s="1157" t="s">
        <v>4252</v>
      </c>
      <c r="E199" s="1156" t="s">
        <v>5208</v>
      </c>
      <c r="F199" s="1157">
        <v>22101</v>
      </c>
    </row>
    <row r="200" spans="1:6" ht="15">
      <c r="A200" s="1157" t="s">
        <v>4195</v>
      </c>
      <c r="B200" s="1157" t="s">
        <v>4251</v>
      </c>
      <c r="C200" s="1157" t="s">
        <v>4193</v>
      </c>
      <c r="D200" s="1157" t="s">
        <v>4250</v>
      </c>
      <c r="E200" s="1156" t="s">
        <v>5209</v>
      </c>
      <c r="F200" s="1157">
        <v>23019</v>
      </c>
    </row>
    <row r="201" spans="1:6" ht="15">
      <c r="A201" s="1157" t="s">
        <v>4195</v>
      </c>
      <c r="B201" s="1157" t="s">
        <v>4249</v>
      </c>
      <c r="C201" s="1157" t="s">
        <v>4193</v>
      </c>
      <c r="D201" s="1157" t="s">
        <v>4248</v>
      </c>
      <c r="E201" s="1156" t="s">
        <v>5210</v>
      </c>
      <c r="F201" s="1157">
        <v>23035</v>
      </c>
    </row>
    <row r="202" spans="1:6" ht="15">
      <c r="A202" s="1157" t="s">
        <v>4195</v>
      </c>
      <c r="B202" s="1157" t="s">
        <v>4247</v>
      </c>
      <c r="C202" s="1157" t="s">
        <v>4193</v>
      </c>
      <c r="D202" s="1157" t="s">
        <v>4246</v>
      </c>
      <c r="E202" s="1156" t="s">
        <v>5211</v>
      </c>
      <c r="F202" s="1157">
        <v>23043</v>
      </c>
    </row>
    <row r="203" spans="1:6" ht="15">
      <c r="A203" s="1157" t="s">
        <v>4195</v>
      </c>
      <c r="B203" s="1157" t="s">
        <v>4245</v>
      </c>
      <c r="C203" s="1157" t="s">
        <v>4193</v>
      </c>
      <c r="D203" s="1157" t="s">
        <v>4244</v>
      </c>
      <c r="E203" s="1156" t="s">
        <v>5212</v>
      </c>
      <c r="F203" s="1157">
        <v>23078</v>
      </c>
    </row>
    <row r="204" spans="1:6" ht="15">
      <c r="A204" s="1157" t="s">
        <v>4195</v>
      </c>
      <c r="B204" s="1157" t="s">
        <v>4243</v>
      </c>
      <c r="C204" s="1157" t="s">
        <v>4193</v>
      </c>
      <c r="D204" s="1157" t="s">
        <v>4242</v>
      </c>
      <c r="E204" s="1156" t="s">
        <v>5213</v>
      </c>
      <c r="F204" s="1157">
        <v>23213</v>
      </c>
    </row>
    <row r="205" spans="1:6" ht="15">
      <c r="A205" s="1157" t="s">
        <v>4195</v>
      </c>
      <c r="B205" s="1157" t="s">
        <v>4241</v>
      </c>
      <c r="C205" s="1157" t="s">
        <v>4193</v>
      </c>
      <c r="D205" s="1157" t="s">
        <v>4240</v>
      </c>
      <c r="E205" s="1156" t="s">
        <v>5214</v>
      </c>
      <c r="F205" s="1157">
        <v>23230</v>
      </c>
    </row>
    <row r="206" spans="1:6" ht="15">
      <c r="A206" s="1157" t="s">
        <v>4195</v>
      </c>
      <c r="B206" s="1157" t="s">
        <v>4239</v>
      </c>
      <c r="C206" s="1157" t="s">
        <v>4193</v>
      </c>
      <c r="D206" s="1157" t="s">
        <v>4238</v>
      </c>
      <c r="E206" s="1156" t="s">
        <v>5215</v>
      </c>
      <c r="F206" s="1157">
        <v>23434</v>
      </c>
    </row>
    <row r="207" spans="1:6" ht="15">
      <c r="A207" s="1157" t="s">
        <v>4195</v>
      </c>
      <c r="B207" s="1157" t="s">
        <v>4237</v>
      </c>
      <c r="C207" s="1157" t="s">
        <v>4193</v>
      </c>
      <c r="D207" s="1157" t="s">
        <v>4236</v>
      </c>
      <c r="E207" s="1156" t="s">
        <v>5216</v>
      </c>
      <c r="F207" s="1157">
        <v>23612</v>
      </c>
    </row>
    <row r="208" spans="1:6" ht="15">
      <c r="A208" s="1157" t="s">
        <v>4195</v>
      </c>
      <c r="B208" s="1157" t="s">
        <v>4235</v>
      </c>
      <c r="C208" s="1157" t="s">
        <v>4193</v>
      </c>
      <c r="D208" s="1157" t="s">
        <v>4234</v>
      </c>
      <c r="E208" s="1156" t="s">
        <v>5217</v>
      </c>
      <c r="F208" s="1157">
        <v>23621</v>
      </c>
    </row>
    <row r="209" spans="1:6" ht="15">
      <c r="A209" s="1157" t="s">
        <v>4195</v>
      </c>
      <c r="B209" s="1157" t="s">
        <v>4233</v>
      </c>
      <c r="C209" s="1157" t="s">
        <v>4193</v>
      </c>
      <c r="D209" s="1157" t="s">
        <v>4232</v>
      </c>
      <c r="E209" s="1156" t="s">
        <v>5218</v>
      </c>
      <c r="F209" s="1157">
        <v>23671</v>
      </c>
    </row>
    <row r="210" spans="1:6" ht="15">
      <c r="A210" s="1157" t="s">
        <v>4195</v>
      </c>
      <c r="B210" s="1157" t="s">
        <v>4231</v>
      </c>
      <c r="C210" s="1157" t="s">
        <v>4193</v>
      </c>
      <c r="D210" s="1157" t="s">
        <v>4230</v>
      </c>
      <c r="E210" s="1156" t="s">
        <v>5219</v>
      </c>
      <c r="F210" s="1157">
        <v>23817</v>
      </c>
    </row>
    <row r="211" spans="1:6" ht="15">
      <c r="A211" s="1157" t="s">
        <v>4195</v>
      </c>
      <c r="B211" s="1157" t="s">
        <v>4229</v>
      </c>
      <c r="C211" s="1157" t="s">
        <v>4193</v>
      </c>
      <c r="D211" s="1157" t="s">
        <v>4228</v>
      </c>
      <c r="E211" s="1156" t="s">
        <v>5220</v>
      </c>
      <c r="F211" s="1157">
        <v>23841</v>
      </c>
    </row>
    <row r="212" spans="1:6" ht="15">
      <c r="A212" s="1157" t="s">
        <v>4195</v>
      </c>
      <c r="B212" s="1157" t="s">
        <v>4227</v>
      </c>
      <c r="C212" s="1157" t="s">
        <v>4193</v>
      </c>
      <c r="D212" s="1157" t="s">
        <v>4226</v>
      </c>
      <c r="E212" s="1156" t="s">
        <v>5221</v>
      </c>
      <c r="F212" s="1157">
        <v>23876</v>
      </c>
    </row>
    <row r="213" spans="1:6" ht="15">
      <c r="A213" s="1157" t="s">
        <v>4195</v>
      </c>
      <c r="B213" s="1157" t="s">
        <v>4225</v>
      </c>
      <c r="C213" s="1157" t="s">
        <v>4193</v>
      </c>
      <c r="D213" s="1157" t="s">
        <v>4224</v>
      </c>
      <c r="E213" s="1156" t="s">
        <v>5222</v>
      </c>
      <c r="F213" s="1157">
        <v>24015</v>
      </c>
    </row>
    <row r="214" spans="1:6" ht="15">
      <c r="A214" s="1157" t="s">
        <v>4195</v>
      </c>
      <c r="B214" s="1157" t="s">
        <v>4223</v>
      </c>
      <c r="C214" s="1157" t="s">
        <v>4193</v>
      </c>
      <c r="D214" s="1157" t="s">
        <v>4222</v>
      </c>
      <c r="E214" s="1156" t="s">
        <v>5223</v>
      </c>
      <c r="F214" s="1157">
        <v>24023</v>
      </c>
    </row>
    <row r="215" spans="1:6" ht="15">
      <c r="A215" s="1157" t="s">
        <v>4195</v>
      </c>
      <c r="B215" s="1157" t="s">
        <v>4221</v>
      </c>
      <c r="C215" s="1157" t="s">
        <v>4193</v>
      </c>
      <c r="D215" s="1157" t="s">
        <v>4220</v>
      </c>
      <c r="E215" s="1156" t="s">
        <v>5224</v>
      </c>
      <c r="F215" s="1157">
        <v>24058</v>
      </c>
    </row>
    <row r="216" spans="1:6" ht="15">
      <c r="A216" s="1157" t="s">
        <v>4195</v>
      </c>
      <c r="B216" s="1157" t="s">
        <v>4219</v>
      </c>
      <c r="C216" s="1157" t="s">
        <v>4193</v>
      </c>
      <c r="D216" s="1157" t="s">
        <v>4218</v>
      </c>
      <c r="E216" s="1156" t="s">
        <v>5225</v>
      </c>
      <c r="F216" s="1157">
        <v>24066</v>
      </c>
    </row>
    <row r="217" spans="1:6" ht="15">
      <c r="A217" s="1157" t="s">
        <v>4195</v>
      </c>
      <c r="B217" s="1157" t="s">
        <v>4217</v>
      </c>
      <c r="C217" s="1157" t="s">
        <v>4193</v>
      </c>
      <c r="D217" s="1157" t="s">
        <v>4216</v>
      </c>
      <c r="E217" s="1156" t="s">
        <v>5226</v>
      </c>
      <c r="F217" s="1157">
        <v>24082</v>
      </c>
    </row>
    <row r="218" spans="1:6" ht="15">
      <c r="A218" s="1157" t="s">
        <v>4195</v>
      </c>
      <c r="B218" s="1157" t="s">
        <v>4215</v>
      </c>
      <c r="C218" s="1157" t="s">
        <v>4193</v>
      </c>
      <c r="D218" s="1157" t="s">
        <v>4214</v>
      </c>
      <c r="E218" s="1156" t="s">
        <v>5227</v>
      </c>
      <c r="F218" s="1157">
        <v>24112</v>
      </c>
    </row>
    <row r="219" spans="1:6" ht="15">
      <c r="A219" s="1157" t="s">
        <v>4195</v>
      </c>
      <c r="B219" s="1157" t="s">
        <v>4213</v>
      </c>
      <c r="C219" s="1157" t="s">
        <v>4193</v>
      </c>
      <c r="D219" s="1157" t="s">
        <v>4212</v>
      </c>
      <c r="E219" s="1156" t="s">
        <v>5228</v>
      </c>
      <c r="F219" s="1157">
        <v>24121</v>
      </c>
    </row>
    <row r="220" spans="1:6" ht="15">
      <c r="A220" s="1157" t="s">
        <v>4195</v>
      </c>
      <c r="B220" s="1157" t="s">
        <v>4211</v>
      </c>
      <c r="C220" s="1157" t="s">
        <v>4193</v>
      </c>
      <c r="D220" s="1157" t="s">
        <v>4210</v>
      </c>
      <c r="E220" s="1156" t="s">
        <v>5229</v>
      </c>
      <c r="F220" s="1157">
        <v>24236</v>
      </c>
    </row>
    <row r="221" spans="1:6" ht="15">
      <c r="A221" s="1157" t="s">
        <v>4195</v>
      </c>
      <c r="B221" s="1157" t="s">
        <v>4209</v>
      </c>
      <c r="C221" s="1157" t="s">
        <v>4193</v>
      </c>
      <c r="D221" s="1157" t="s">
        <v>4208</v>
      </c>
      <c r="E221" s="1156" t="s">
        <v>5230</v>
      </c>
      <c r="F221" s="1157">
        <v>24244</v>
      </c>
    </row>
    <row r="222" spans="1:6" ht="15">
      <c r="A222" s="1157" t="s">
        <v>4195</v>
      </c>
      <c r="B222" s="1157" t="s">
        <v>4207</v>
      </c>
      <c r="C222" s="1157" t="s">
        <v>4193</v>
      </c>
      <c r="D222" s="1157" t="s">
        <v>4206</v>
      </c>
      <c r="E222" s="1156" t="s">
        <v>5231</v>
      </c>
      <c r="F222" s="1157">
        <v>24252</v>
      </c>
    </row>
    <row r="223" spans="1:6" ht="15">
      <c r="A223" s="1157" t="s">
        <v>4195</v>
      </c>
      <c r="B223" s="1157" t="s">
        <v>4205</v>
      </c>
      <c r="C223" s="1157" t="s">
        <v>4193</v>
      </c>
      <c r="D223" s="1157" t="s">
        <v>4204</v>
      </c>
      <c r="E223" s="1156" t="s">
        <v>5232</v>
      </c>
      <c r="F223" s="1157">
        <v>24261</v>
      </c>
    </row>
    <row r="224" spans="1:6" ht="15">
      <c r="A224" s="1157" t="s">
        <v>4195</v>
      </c>
      <c r="B224" s="1157" t="s">
        <v>4203</v>
      </c>
      <c r="C224" s="1157" t="s">
        <v>4193</v>
      </c>
      <c r="D224" s="1157" t="s">
        <v>4202</v>
      </c>
      <c r="E224" s="1156" t="s">
        <v>5233</v>
      </c>
      <c r="F224" s="1157">
        <v>24414</v>
      </c>
    </row>
    <row r="225" spans="1:6" ht="15">
      <c r="A225" s="1157" t="s">
        <v>4195</v>
      </c>
      <c r="B225" s="1157" t="s">
        <v>4201</v>
      </c>
      <c r="C225" s="1157" t="s">
        <v>4193</v>
      </c>
      <c r="D225" s="1157" t="s">
        <v>4200</v>
      </c>
      <c r="E225" s="1156" t="s">
        <v>5234</v>
      </c>
      <c r="F225" s="1157">
        <v>24422</v>
      </c>
    </row>
    <row r="226" spans="1:6" ht="15">
      <c r="A226" s="1157" t="s">
        <v>4195</v>
      </c>
      <c r="B226" s="1157" t="s">
        <v>4199</v>
      </c>
      <c r="C226" s="1157" t="s">
        <v>4193</v>
      </c>
      <c r="D226" s="1157" t="s">
        <v>4198</v>
      </c>
      <c r="E226" s="1156" t="s">
        <v>5235</v>
      </c>
      <c r="F226" s="1157">
        <v>24431</v>
      </c>
    </row>
    <row r="227" spans="1:6" ht="15">
      <c r="A227" s="1157" t="s">
        <v>4195</v>
      </c>
      <c r="B227" s="1157" t="s">
        <v>2110</v>
      </c>
      <c r="C227" s="1157" t="s">
        <v>4193</v>
      </c>
      <c r="D227" s="1157" t="s">
        <v>2109</v>
      </c>
      <c r="E227" s="1156" t="s">
        <v>5236</v>
      </c>
      <c r="F227" s="1157">
        <v>24457</v>
      </c>
    </row>
    <row r="228" spans="1:6" ht="15">
      <c r="A228" s="1157" t="s">
        <v>4195</v>
      </c>
      <c r="B228" s="1157" t="s">
        <v>4197</v>
      </c>
      <c r="C228" s="1157" t="s">
        <v>4193</v>
      </c>
      <c r="D228" s="1157" t="s">
        <v>4196</v>
      </c>
      <c r="E228" s="1156" t="s">
        <v>5237</v>
      </c>
      <c r="F228" s="1157">
        <v>24465</v>
      </c>
    </row>
    <row r="229" spans="1:6" ht="15">
      <c r="A229" s="1157" t="s">
        <v>4195</v>
      </c>
      <c r="B229" s="1157" t="s">
        <v>4194</v>
      </c>
      <c r="C229" s="1157" t="s">
        <v>4193</v>
      </c>
      <c r="D229" s="1157" t="s">
        <v>4192</v>
      </c>
      <c r="E229" s="1156" t="s">
        <v>5238</v>
      </c>
      <c r="F229" s="1157">
        <v>24503</v>
      </c>
    </row>
    <row r="230" spans="1:6" ht="15">
      <c r="A230" s="1154" t="s">
        <v>4129</v>
      </c>
      <c r="B230" s="1155"/>
      <c r="C230" s="1155" t="s">
        <v>4127</v>
      </c>
      <c r="D230" s="1155"/>
      <c r="E230" s="1156" t="s">
        <v>4129</v>
      </c>
      <c r="F230" s="1154">
        <v>30007</v>
      </c>
    </row>
    <row r="231" spans="1:6" ht="15">
      <c r="A231" s="1157" t="s">
        <v>4129</v>
      </c>
      <c r="B231" s="1157" t="s">
        <v>4191</v>
      </c>
      <c r="C231" s="1157" t="s">
        <v>4127</v>
      </c>
      <c r="D231" s="1157" t="s">
        <v>4190</v>
      </c>
      <c r="E231" s="1156" t="s">
        <v>5239</v>
      </c>
      <c r="F231" s="1157">
        <v>32018</v>
      </c>
    </row>
    <row r="232" spans="1:6" ht="15">
      <c r="A232" s="1157" t="s">
        <v>4129</v>
      </c>
      <c r="B232" s="1157" t="s">
        <v>4189</v>
      </c>
      <c r="C232" s="1157" t="s">
        <v>4127</v>
      </c>
      <c r="D232" s="1157" t="s">
        <v>4188</v>
      </c>
      <c r="E232" s="1156" t="s">
        <v>5240</v>
      </c>
      <c r="F232" s="1157">
        <v>32026</v>
      </c>
    </row>
    <row r="233" spans="1:6" ht="15">
      <c r="A233" s="1157" t="s">
        <v>4129</v>
      </c>
      <c r="B233" s="1157" t="s">
        <v>4187</v>
      </c>
      <c r="C233" s="1157" t="s">
        <v>4127</v>
      </c>
      <c r="D233" s="1157" t="s">
        <v>4186</v>
      </c>
      <c r="E233" s="1156" t="s">
        <v>5241</v>
      </c>
      <c r="F233" s="1157">
        <v>32034</v>
      </c>
    </row>
    <row r="234" spans="1:6" ht="15">
      <c r="A234" s="1157" t="s">
        <v>4129</v>
      </c>
      <c r="B234" s="1157" t="s">
        <v>4185</v>
      </c>
      <c r="C234" s="1157" t="s">
        <v>4127</v>
      </c>
      <c r="D234" s="1157" t="s">
        <v>4184</v>
      </c>
      <c r="E234" s="1156" t="s">
        <v>5242</v>
      </c>
      <c r="F234" s="1157">
        <v>32051</v>
      </c>
    </row>
    <row r="235" spans="1:6" ht="15">
      <c r="A235" s="1157" t="s">
        <v>4129</v>
      </c>
      <c r="B235" s="1157" t="s">
        <v>4183</v>
      </c>
      <c r="C235" s="1157" t="s">
        <v>4127</v>
      </c>
      <c r="D235" s="1157" t="s">
        <v>4182</v>
      </c>
      <c r="E235" s="1156" t="s">
        <v>5243</v>
      </c>
      <c r="F235" s="1157">
        <v>32069</v>
      </c>
    </row>
    <row r="236" spans="1:6" ht="15">
      <c r="A236" s="1157" t="s">
        <v>4129</v>
      </c>
      <c r="B236" s="1157" t="s">
        <v>4181</v>
      </c>
      <c r="C236" s="1157" t="s">
        <v>4127</v>
      </c>
      <c r="D236" s="1157" t="s">
        <v>4180</v>
      </c>
      <c r="E236" s="1156" t="s">
        <v>5244</v>
      </c>
      <c r="F236" s="1157">
        <v>32077</v>
      </c>
    </row>
    <row r="237" spans="1:6" ht="15">
      <c r="A237" s="1157" t="s">
        <v>4129</v>
      </c>
      <c r="B237" s="1157" t="s">
        <v>4179</v>
      </c>
      <c r="C237" s="1157" t="s">
        <v>4127</v>
      </c>
      <c r="D237" s="1157" t="s">
        <v>4178</v>
      </c>
      <c r="E237" s="1156" t="s">
        <v>5245</v>
      </c>
      <c r="F237" s="1157">
        <v>32085</v>
      </c>
    </row>
    <row r="238" spans="1:6" ht="15">
      <c r="A238" s="1157" t="s">
        <v>4129</v>
      </c>
      <c r="B238" s="1157" t="s">
        <v>4177</v>
      </c>
      <c r="C238" s="1157" t="s">
        <v>4127</v>
      </c>
      <c r="D238" s="1157" t="s">
        <v>4176</v>
      </c>
      <c r="E238" s="1156" t="s">
        <v>5246</v>
      </c>
      <c r="F238" s="1157">
        <v>32093</v>
      </c>
    </row>
    <row r="239" spans="1:6" ht="15">
      <c r="A239" s="1157" t="s">
        <v>4129</v>
      </c>
      <c r="B239" s="1157" t="s">
        <v>4175</v>
      </c>
      <c r="C239" s="1157" t="s">
        <v>4127</v>
      </c>
      <c r="D239" s="1157" t="s">
        <v>4174</v>
      </c>
      <c r="E239" s="1156" t="s">
        <v>5247</v>
      </c>
      <c r="F239" s="1157">
        <v>32107</v>
      </c>
    </row>
    <row r="240" spans="1:6" ht="15">
      <c r="A240" s="1157" t="s">
        <v>4129</v>
      </c>
      <c r="B240" s="1157" t="s">
        <v>4173</v>
      </c>
      <c r="C240" s="1157" t="s">
        <v>4127</v>
      </c>
      <c r="D240" s="1157" t="s">
        <v>4172</v>
      </c>
      <c r="E240" s="1156" t="s">
        <v>5248</v>
      </c>
      <c r="F240" s="1157">
        <v>32115</v>
      </c>
    </row>
    <row r="241" spans="1:6" ht="15">
      <c r="A241" s="1157" t="s">
        <v>4129</v>
      </c>
      <c r="B241" s="1157" t="s">
        <v>4171</v>
      </c>
      <c r="C241" s="1157" t="s">
        <v>4127</v>
      </c>
      <c r="D241" s="1157" t="s">
        <v>4170</v>
      </c>
      <c r="E241" s="1156" t="s">
        <v>5249</v>
      </c>
      <c r="F241" s="1157">
        <v>32131</v>
      </c>
    </row>
    <row r="242" spans="1:6" ht="15">
      <c r="A242" s="1157" t="s">
        <v>4129</v>
      </c>
      <c r="B242" s="1157" t="s">
        <v>4169</v>
      </c>
      <c r="C242" s="1157" t="s">
        <v>4127</v>
      </c>
      <c r="D242" s="1157" t="s">
        <v>4168</v>
      </c>
      <c r="E242" s="1156" t="s">
        <v>5250</v>
      </c>
      <c r="F242" s="1157">
        <v>32140</v>
      </c>
    </row>
    <row r="243" spans="1:6" ht="15">
      <c r="A243" s="1157" t="s">
        <v>4129</v>
      </c>
      <c r="B243" s="1157" t="s">
        <v>4167</v>
      </c>
      <c r="C243" s="1157" t="s">
        <v>4127</v>
      </c>
      <c r="D243" s="1157" t="s">
        <v>4166</v>
      </c>
      <c r="E243" s="1156" t="s">
        <v>5251</v>
      </c>
      <c r="F243" s="1157">
        <v>32158</v>
      </c>
    </row>
    <row r="244" spans="1:6" ht="15">
      <c r="A244" s="1157" t="s">
        <v>4129</v>
      </c>
      <c r="B244" s="1157" t="s">
        <v>5252</v>
      </c>
      <c r="C244" s="1157" t="s">
        <v>4127</v>
      </c>
      <c r="D244" s="1157" t="s">
        <v>5253</v>
      </c>
      <c r="E244" s="1156" t="s">
        <v>5254</v>
      </c>
      <c r="F244" s="1157">
        <v>32166</v>
      </c>
    </row>
    <row r="245" spans="1:6" ht="15">
      <c r="A245" s="1157" t="s">
        <v>4129</v>
      </c>
      <c r="B245" s="1157" t="s">
        <v>4165</v>
      </c>
      <c r="C245" s="1157" t="s">
        <v>4127</v>
      </c>
      <c r="D245" s="1157" t="s">
        <v>4164</v>
      </c>
      <c r="E245" s="1156" t="s">
        <v>5255</v>
      </c>
      <c r="F245" s="1157">
        <v>33014</v>
      </c>
    </row>
    <row r="246" spans="1:6" ht="15">
      <c r="A246" s="1157" t="s">
        <v>4129</v>
      </c>
      <c r="B246" s="1157" t="s">
        <v>4163</v>
      </c>
      <c r="C246" s="1157" t="s">
        <v>4127</v>
      </c>
      <c r="D246" s="1157" t="s">
        <v>4162</v>
      </c>
      <c r="E246" s="1156" t="s">
        <v>5256</v>
      </c>
      <c r="F246" s="1157">
        <v>33022</v>
      </c>
    </row>
    <row r="247" spans="1:6" ht="15">
      <c r="A247" s="1157" t="s">
        <v>4129</v>
      </c>
      <c r="B247" s="1157" t="s">
        <v>4161</v>
      </c>
      <c r="C247" s="1157" t="s">
        <v>4127</v>
      </c>
      <c r="D247" s="1157" t="s">
        <v>4160</v>
      </c>
      <c r="E247" s="1156" t="s">
        <v>5257</v>
      </c>
      <c r="F247" s="1157">
        <v>33031</v>
      </c>
    </row>
    <row r="248" spans="1:6" ht="15">
      <c r="A248" s="1157" t="s">
        <v>4129</v>
      </c>
      <c r="B248" s="1157" t="s">
        <v>4159</v>
      </c>
      <c r="C248" s="1157" t="s">
        <v>4127</v>
      </c>
      <c r="D248" s="1157" t="s">
        <v>4158</v>
      </c>
      <c r="E248" s="1156" t="s">
        <v>5258</v>
      </c>
      <c r="F248" s="1157">
        <v>33219</v>
      </c>
    </row>
    <row r="249" spans="1:6" ht="15">
      <c r="A249" s="1157" t="s">
        <v>4129</v>
      </c>
      <c r="B249" s="1157" t="s">
        <v>4157</v>
      </c>
      <c r="C249" s="1157" t="s">
        <v>4127</v>
      </c>
      <c r="D249" s="1157" t="s">
        <v>4156</v>
      </c>
      <c r="E249" s="1156" t="s">
        <v>5259</v>
      </c>
      <c r="F249" s="1157">
        <v>33227</v>
      </c>
    </row>
    <row r="250" spans="1:6" ht="15">
      <c r="A250" s="1157" t="s">
        <v>4129</v>
      </c>
      <c r="B250" s="1157" t="s">
        <v>4155</v>
      </c>
      <c r="C250" s="1157" t="s">
        <v>4127</v>
      </c>
      <c r="D250" s="1157" t="s">
        <v>4154</v>
      </c>
      <c r="E250" s="1156" t="s">
        <v>5260</v>
      </c>
      <c r="F250" s="1157">
        <v>33669</v>
      </c>
    </row>
    <row r="251" spans="1:6" ht="15">
      <c r="A251" s="1157" t="s">
        <v>4129</v>
      </c>
      <c r="B251" s="1157" t="s">
        <v>4153</v>
      </c>
      <c r="C251" s="1157" t="s">
        <v>4127</v>
      </c>
      <c r="D251" s="1157" t="s">
        <v>4152</v>
      </c>
      <c r="E251" s="1156" t="s">
        <v>5261</v>
      </c>
      <c r="F251" s="1157">
        <v>33812</v>
      </c>
    </row>
    <row r="252" spans="1:6" ht="15">
      <c r="A252" s="1157" t="s">
        <v>4129</v>
      </c>
      <c r="B252" s="1157" t="s">
        <v>4151</v>
      </c>
      <c r="C252" s="1157" t="s">
        <v>4127</v>
      </c>
      <c r="D252" s="1157" t="s">
        <v>4150</v>
      </c>
      <c r="E252" s="1156" t="s">
        <v>5262</v>
      </c>
      <c r="F252" s="1157">
        <v>34029</v>
      </c>
    </row>
    <row r="253" spans="1:6" ht="15">
      <c r="A253" s="1157" t="s">
        <v>4129</v>
      </c>
      <c r="B253" s="1157" t="s">
        <v>4149</v>
      </c>
      <c r="C253" s="1157" t="s">
        <v>4127</v>
      </c>
      <c r="D253" s="1157" t="s">
        <v>4148</v>
      </c>
      <c r="E253" s="1156" t="s">
        <v>5263</v>
      </c>
      <c r="F253" s="1157">
        <v>34410</v>
      </c>
    </row>
    <row r="254" spans="1:6" ht="15">
      <c r="A254" s="1157" t="s">
        <v>4129</v>
      </c>
      <c r="B254" s="1157" t="s">
        <v>4147</v>
      </c>
      <c r="C254" s="1157" t="s">
        <v>4127</v>
      </c>
      <c r="D254" s="1157" t="s">
        <v>4146</v>
      </c>
      <c r="E254" s="1156" t="s">
        <v>5264</v>
      </c>
      <c r="F254" s="1157">
        <v>34614</v>
      </c>
    </row>
    <row r="255" spans="1:6" ht="15">
      <c r="A255" s="1157" t="s">
        <v>4129</v>
      </c>
      <c r="B255" s="1157" t="s">
        <v>4145</v>
      </c>
      <c r="C255" s="1157" t="s">
        <v>4127</v>
      </c>
      <c r="D255" s="1157" t="s">
        <v>4144</v>
      </c>
      <c r="E255" s="1156" t="s">
        <v>5265</v>
      </c>
      <c r="F255" s="1157">
        <v>34827</v>
      </c>
    </row>
    <row r="256" spans="1:6" ht="15">
      <c r="A256" s="1157" t="s">
        <v>4129</v>
      </c>
      <c r="B256" s="1157" t="s">
        <v>4143</v>
      </c>
      <c r="C256" s="1157" t="s">
        <v>4127</v>
      </c>
      <c r="D256" s="1157" t="s">
        <v>4142</v>
      </c>
      <c r="E256" s="1156" t="s">
        <v>5266</v>
      </c>
      <c r="F256" s="1157">
        <v>34835</v>
      </c>
    </row>
    <row r="257" spans="1:6" ht="15">
      <c r="A257" s="1157" t="s">
        <v>4129</v>
      </c>
      <c r="B257" s="1157" t="s">
        <v>4141</v>
      </c>
      <c r="C257" s="1157" t="s">
        <v>4127</v>
      </c>
      <c r="D257" s="1157" t="s">
        <v>4140</v>
      </c>
      <c r="E257" s="1156" t="s">
        <v>5267</v>
      </c>
      <c r="F257" s="1157">
        <v>34843</v>
      </c>
    </row>
    <row r="258" spans="1:6" ht="15">
      <c r="A258" s="1157" t="s">
        <v>4129</v>
      </c>
      <c r="B258" s="1157" t="s">
        <v>4139</v>
      </c>
      <c r="C258" s="1157" t="s">
        <v>4127</v>
      </c>
      <c r="D258" s="1157" t="s">
        <v>4138</v>
      </c>
      <c r="E258" s="1156" t="s">
        <v>5268</v>
      </c>
      <c r="F258" s="1157">
        <v>34851</v>
      </c>
    </row>
    <row r="259" spans="1:6" ht="15">
      <c r="A259" s="1157" t="s">
        <v>4129</v>
      </c>
      <c r="B259" s="1157" t="s">
        <v>4137</v>
      </c>
      <c r="C259" s="1157" t="s">
        <v>4127</v>
      </c>
      <c r="D259" s="1157" t="s">
        <v>4136</v>
      </c>
      <c r="E259" s="1156" t="s">
        <v>5269</v>
      </c>
      <c r="F259" s="1157">
        <v>35017</v>
      </c>
    </row>
    <row r="260" spans="1:6" ht="15">
      <c r="A260" s="1157" t="s">
        <v>4129</v>
      </c>
      <c r="B260" s="1157" t="s">
        <v>4135</v>
      </c>
      <c r="C260" s="1157" t="s">
        <v>4127</v>
      </c>
      <c r="D260" s="1157" t="s">
        <v>4134</v>
      </c>
      <c r="E260" s="1156" t="s">
        <v>5270</v>
      </c>
      <c r="F260" s="1157">
        <v>35033</v>
      </c>
    </row>
    <row r="261" spans="1:6" ht="15">
      <c r="A261" s="1157" t="s">
        <v>4129</v>
      </c>
      <c r="B261" s="1157" t="s">
        <v>4133</v>
      </c>
      <c r="C261" s="1157" t="s">
        <v>4127</v>
      </c>
      <c r="D261" s="1157" t="s">
        <v>4132</v>
      </c>
      <c r="E261" s="1156" t="s">
        <v>5271</v>
      </c>
      <c r="F261" s="1157">
        <v>35068</v>
      </c>
    </row>
    <row r="262" spans="1:6" ht="15">
      <c r="A262" s="1157" t="s">
        <v>4129</v>
      </c>
      <c r="B262" s="1157" t="s">
        <v>4131</v>
      </c>
      <c r="C262" s="1157" t="s">
        <v>4127</v>
      </c>
      <c r="D262" s="1157" t="s">
        <v>4130</v>
      </c>
      <c r="E262" s="1156" t="s">
        <v>5272</v>
      </c>
      <c r="F262" s="1157">
        <v>35076</v>
      </c>
    </row>
    <row r="263" spans="1:6" ht="15">
      <c r="A263" s="1157" t="s">
        <v>4129</v>
      </c>
      <c r="B263" s="1157" t="s">
        <v>4128</v>
      </c>
      <c r="C263" s="1157" t="s">
        <v>4127</v>
      </c>
      <c r="D263" s="1157" t="s">
        <v>4126</v>
      </c>
      <c r="E263" s="1156" t="s">
        <v>5273</v>
      </c>
      <c r="F263" s="1157">
        <v>35246</v>
      </c>
    </row>
    <row r="264" spans="1:6" ht="15">
      <c r="A264" s="1154" t="s">
        <v>4063</v>
      </c>
      <c r="B264" s="1155"/>
      <c r="C264" s="1155" t="s">
        <v>4061</v>
      </c>
      <c r="D264" s="1155"/>
      <c r="E264" s="1156" t="s">
        <v>4063</v>
      </c>
      <c r="F264" s="1154">
        <v>40002</v>
      </c>
    </row>
    <row r="265" spans="1:6" ht="15">
      <c r="A265" s="1157" t="s">
        <v>4063</v>
      </c>
      <c r="B265" s="1157" t="s">
        <v>4125</v>
      </c>
      <c r="C265" s="1157" t="s">
        <v>4061</v>
      </c>
      <c r="D265" s="1157" t="s">
        <v>4124</v>
      </c>
      <c r="E265" s="1156" t="s">
        <v>5274</v>
      </c>
      <c r="F265" s="1157">
        <v>41009</v>
      </c>
    </row>
    <row r="266" spans="1:6" ht="15">
      <c r="A266" s="1157" t="s">
        <v>4063</v>
      </c>
      <c r="B266" s="1157" t="s">
        <v>4123</v>
      </c>
      <c r="C266" s="1157" t="s">
        <v>4061</v>
      </c>
      <c r="D266" s="1157" t="s">
        <v>4122</v>
      </c>
      <c r="E266" s="1156" t="s">
        <v>5275</v>
      </c>
      <c r="F266" s="1157">
        <v>42021</v>
      </c>
    </row>
    <row r="267" spans="1:6" ht="15">
      <c r="A267" s="1157" t="s">
        <v>4063</v>
      </c>
      <c r="B267" s="1157" t="s">
        <v>4121</v>
      </c>
      <c r="C267" s="1157" t="s">
        <v>4061</v>
      </c>
      <c r="D267" s="1157" t="s">
        <v>4120</v>
      </c>
      <c r="E267" s="1156" t="s">
        <v>5276</v>
      </c>
      <c r="F267" s="1157">
        <v>42030</v>
      </c>
    </row>
    <row r="268" spans="1:6" ht="15">
      <c r="A268" s="1157" t="s">
        <v>4063</v>
      </c>
      <c r="B268" s="1157" t="s">
        <v>4119</v>
      </c>
      <c r="C268" s="1157" t="s">
        <v>4061</v>
      </c>
      <c r="D268" s="1157" t="s">
        <v>4118</v>
      </c>
      <c r="E268" s="1156" t="s">
        <v>5277</v>
      </c>
      <c r="F268" s="1157">
        <v>42056</v>
      </c>
    </row>
    <row r="269" spans="1:6" ht="15">
      <c r="A269" s="1157" t="s">
        <v>4063</v>
      </c>
      <c r="B269" s="1157" t="s">
        <v>4117</v>
      </c>
      <c r="C269" s="1157" t="s">
        <v>4061</v>
      </c>
      <c r="D269" s="1157" t="s">
        <v>4116</v>
      </c>
      <c r="E269" s="1156" t="s">
        <v>5278</v>
      </c>
      <c r="F269" s="1157">
        <v>42064</v>
      </c>
    </row>
    <row r="270" spans="1:6" ht="15">
      <c r="A270" s="1157" t="s">
        <v>4063</v>
      </c>
      <c r="B270" s="1157" t="s">
        <v>4115</v>
      </c>
      <c r="C270" s="1157" t="s">
        <v>4061</v>
      </c>
      <c r="D270" s="1157" t="s">
        <v>4114</v>
      </c>
      <c r="E270" s="1156" t="s">
        <v>5279</v>
      </c>
      <c r="F270" s="1157">
        <v>42072</v>
      </c>
    </row>
    <row r="271" spans="1:6" ht="15">
      <c r="A271" s="1157" t="s">
        <v>4063</v>
      </c>
      <c r="B271" s="1157" t="s">
        <v>4113</v>
      </c>
      <c r="C271" s="1157" t="s">
        <v>4061</v>
      </c>
      <c r="D271" s="1157" t="s">
        <v>4112</v>
      </c>
      <c r="E271" s="1156" t="s">
        <v>5280</v>
      </c>
      <c r="F271" s="1157">
        <v>42081</v>
      </c>
    </row>
    <row r="272" spans="1:6" ht="15">
      <c r="A272" s="1157" t="s">
        <v>4063</v>
      </c>
      <c r="B272" s="1157" t="s">
        <v>4111</v>
      </c>
      <c r="C272" s="1157" t="s">
        <v>4061</v>
      </c>
      <c r="D272" s="1157" t="s">
        <v>4110</v>
      </c>
      <c r="E272" s="1156" t="s">
        <v>5281</v>
      </c>
      <c r="F272" s="1157">
        <v>42099</v>
      </c>
    </row>
    <row r="273" spans="1:6" ht="15">
      <c r="A273" s="1157" t="s">
        <v>4063</v>
      </c>
      <c r="B273" s="1157" t="s">
        <v>4109</v>
      </c>
      <c r="C273" s="1157" t="s">
        <v>4061</v>
      </c>
      <c r="D273" s="1157" t="s">
        <v>4108</v>
      </c>
      <c r="E273" s="1156" t="s">
        <v>5282</v>
      </c>
      <c r="F273" s="1157">
        <v>42111</v>
      </c>
    </row>
    <row r="274" spans="1:6" ht="15">
      <c r="A274" s="1157" t="s">
        <v>4063</v>
      </c>
      <c r="B274" s="1157" t="s">
        <v>4107</v>
      </c>
      <c r="C274" s="1157" t="s">
        <v>4061</v>
      </c>
      <c r="D274" s="1157" t="s">
        <v>4106</v>
      </c>
      <c r="E274" s="1156" t="s">
        <v>5283</v>
      </c>
      <c r="F274" s="1157">
        <v>42129</v>
      </c>
    </row>
    <row r="275" spans="1:6" ht="15">
      <c r="A275" s="1157" t="s">
        <v>4063</v>
      </c>
      <c r="B275" s="1157" t="s">
        <v>4105</v>
      </c>
      <c r="C275" s="1157" t="s">
        <v>4061</v>
      </c>
      <c r="D275" s="1157" t="s">
        <v>4104</v>
      </c>
      <c r="E275" s="1156" t="s">
        <v>5284</v>
      </c>
      <c r="F275" s="1157">
        <v>42137</v>
      </c>
    </row>
    <row r="276" spans="1:6" ht="15">
      <c r="A276" s="1157" t="s">
        <v>4063</v>
      </c>
      <c r="B276" s="1157" t="s">
        <v>4103</v>
      </c>
      <c r="C276" s="1157" t="s">
        <v>4061</v>
      </c>
      <c r="D276" s="1157" t="s">
        <v>4102</v>
      </c>
      <c r="E276" s="1156" t="s">
        <v>5285</v>
      </c>
      <c r="F276" s="1157">
        <v>42145</v>
      </c>
    </row>
    <row r="277" spans="1:6" ht="15">
      <c r="A277" s="1157" t="s">
        <v>4063</v>
      </c>
      <c r="B277" s="1157" t="s">
        <v>4101</v>
      </c>
      <c r="C277" s="1157" t="s">
        <v>4061</v>
      </c>
      <c r="D277" s="1157" t="s">
        <v>4100</v>
      </c>
      <c r="E277" s="1156" t="s">
        <v>5286</v>
      </c>
      <c r="F277" s="1157">
        <v>42153</v>
      </c>
    </row>
    <row r="278" spans="1:6" ht="15">
      <c r="A278" s="1157" t="s">
        <v>4063</v>
      </c>
      <c r="B278" s="1157" t="s">
        <v>5287</v>
      </c>
      <c r="C278" s="1157" t="s">
        <v>4061</v>
      </c>
      <c r="D278" s="1157" t="s">
        <v>5288</v>
      </c>
      <c r="E278" s="1156" t="s">
        <v>5289</v>
      </c>
      <c r="F278" s="1157">
        <v>42161</v>
      </c>
    </row>
    <row r="279" spans="1:6" ht="15">
      <c r="A279" s="1157" t="s">
        <v>4063</v>
      </c>
      <c r="B279" s="1157" t="s">
        <v>4099</v>
      </c>
      <c r="C279" s="1157" t="s">
        <v>4061</v>
      </c>
      <c r="D279" s="1157" t="s">
        <v>4098</v>
      </c>
      <c r="E279" s="1156" t="s">
        <v>5290</v>
      </c>
      <c r="F279" s="1157">
        <v>43010</v>
      </c>
    </row>
    <row r="280" spans="1:6" ht="15">
      <c r="A280" s="1157" t="s">
        <v>4063</v>
      </c>
      <c r="B280" s="1157" t="s">
        <v>4097</v>
      </c>
      <c r="C280" s="1157" t="s">
        <v>4061</v>
      </c>
      <c r="D280" s="1157" t="s">
        <v>4096</v>
      </c>
      <c r="E280" s="1156" t="s">
        <v>5291</v>
      </c>
      <c r="F280" s="1157">
        <v>43028</v>
      </c>
    </row>
    <row r="281" spans="1:6" ht="15">
      <c r="A281" s="1157" t="s">
        <v>4063</v>
      </c>
      <c r="B281" s="1157" t="s">
        <v>4095</v>
      </c>
      <c r="C281" s="1157" t="s">
        <v>4061</v>
      </c>
      <c r="D281" s="1157" t="s">
        <v>4094</v>
      </c>
      <c r="E281" s="1156" t="s">
        <v>5292</v>
      </c>
      <c r="F281" s="1157">
        <v>43214</v>
      </c>
    </row>
    <row r="282" spans="1:6" ht="15">
      <c r="A282" s="1157" t="s">
        <v>4063</v>
      </c>
      <c r="B282" s="1157" t="s">
        <v>4093</v>
      </c>
      <c r="C282" s="1157" t="s">
        <v>4061</v>
      </c>
      <c r="D282" s="1157" t="s">
        <v>4092</v>
      </c>
      <c r="E282" s="1156" t="s">
        <v>5293</v>
      </c>
      <c r="F282" s="1157">
        <v>43222</v>
      </c>
    </row>
    <row r="283" spans="1:6" ht="15">
      <c r="A283" s="1157" t="s">
        <v>4063</v>
      </c>
      <c r="B283" s="1157" t="s">
        <v>4091</v>
      </c>
      <c r="C283" s="1157" t="s">
        <v>4061</v>
      </c>
      <c r="D283" s="1157" t="s">
        <v>4090</v>
      </c>
      <c r="E283" s="1156" t="s">
        <v>5294</v>
      </c>
      <c r="F283" s="1157">
        <v>43231</v>
      </c>
    </row>
    <row r="284" spans="1:6" ht="15">
      <c r="A284" s="1157" t="s">
        <v>4063</v>
      </c>
      <c r="B284" s="1157" t="s">
        <v>1625</v>
      </c>
      <c r="C284" s="1157" t="s">
        <v>4061</v>
      </c>
      <c r="D284" s="1157" t="s">
        <v>1624</v>
      </c>
      <c r="E284" s="1156" t="s">
        <v>5295</v>
      </c>
      <c r="F284" s="1157">
        <v>43249</v>
      </c>
    </row>
    <row r="285" spans="1:6" ht="15">
      <c r="A285" s="1157" t="s">
        <v>4063</v>
      </c>
      <c r="B285" s="1157" t="s">
        <v>4089</v>
      </c>
      <c r="C285" s="1157" t="s">
        <v>4061</v>
      </c>
      <c r="D285" s="1157" t="s">
        <v>4088</v>
      </c>
      <c r="E285" s="1156" t="s">
        <v>5296</v>
      </c>
      <c r="F285" s="1157">
        <v>43419</v>
      </c>
    </row>
    <row r="286" spans="1:6" ht="15">
      <c r="A286" s="1157" t="s">
        <v>4063</v>
      </c>
      <c r="B286" s="1157" t="s">
        <v>4087</v>
      </c>
      <c r="C286" s="1157" t="s">
        <v>4061</v>
      </c>
      <c r="D286" s="1157" t="s">
        <v>4086</v>
      </c>
      <c r="E286" s="1156" t="s">
        <v>5297</v>
      </c>
      <c r="F286" s="1157">
        <v>43613</v>
      </c>
    </row>
    <row r="287" spans="1:6" ht="15">
      <c r="A287" s="1157" t="s">
        <v>4063</v>
      </c>
      <c r="B287" s="1157" t="s">
        <v>4085</v>
      </c>
      <c r="C287" s="1157" t="s">
        <v>4061</v>
      </c>
      <c r="D287" s="1157" t="s">
        <v>4084</v>
      </c>
      <c r="E287" s="1156" t="s">
        <v>5298</v>
      </c>
      <c r="F287" s="1157">
        <v>43621</v>
      </c>
    </row>
    <row r="288" spans="1:6" ht="15">
      <c r="A288" s="1157" t="s">
        <v>4063</v>
      </c>
      <c r="B288" s="1157" t="s">
        <v>4083</v>
      </c>
      <c r="C288" s="1157" t="s">
        <v>4061</v>
      </c>
      <c r="D288" s="1157" t="s">
        <v>4082</v>
      </c>
      <c r="E288" s="1156" t="s">
        <v>5299</v>
      </c>
      <c r="F288" s="1157">
        <v>44016</v>
      </c>
    </row>
    <row r="289" spans="1:6" ht="15">
      <c r="A289" s="1157" t="s">
        <v>4063</v>
      </c>
      <c r="B289" s="1157" t="s">
        <v>4081</v>
      </c>
      <c r="C289" s="1157" t="s">
        <v>4061</v>
      </c>
      <c r="D289" s="1157" t="s">
        <v>4080</v>
      </c>
      <c r="E289" s="1156" t="s">
        <v>5300</v>
      </c>
      <c r="F289" s="1157">
        <v>44041</v>
      </c>
    </row>
    <row r="290" spans="1:6" ht="15">
      <c r="A290" s="1157" t="s">
        <v>4063</v>
      </c>
      <c r="B290" s="1157" t="s">
        <v>4079</v>
      </c>
      <c r="C290" s="1157" t="s">
        <v>4061</v>
      </c>
      <c r="D290" s="1157" t="s">
        <v>4078</v>
      </c>
      <c r="E290" s="1156" t="s">
        <v>5301</v>
      </c>
      <c r="F290" s="1157">
        <v>44067</v>
      </c>
    </row>
    <row r="291" spans="1:6" ht="15">
      <c r="A291" s="1157" t="s">
        <v>4063</v>
      </c>
      <c r="B291" s="1157" t="s">
        <v>4077</v>
      </c>
      <c r="C291" s="1157" t="s">
        <v>4061</v>
      </c>
      <c r="D291" s="1157" t="s">
        <v>4076</v>
      </c>
      <c r="E291" s="1156" t="s">
        <v>5302</v>
      </c>
      <c r="F291" s="1157">
        <v>44211</v>
      </c>
    </row>
    <row r="292" spans="1:6" ht="15">
      <c r="A292" s="1157" t="s">
        <v>4063</v>
      </c>
      <c r="B292" s="1157" t="s">
        <v>4075</v>
      </c>
      <c r="C292" s="1157" t="s">
        <v>4061</v>
      </c>
      <c r="D292" s="1157" t="s">
        <v>4074</v>
      </c>
      <c r="E292" s="1156" t="s">
        <v>5303</v>
      </c>
      <c r="F292" s="1157">
        <v>44229</v>
      </c>
    </row>
    <row r="293" spans="1:6" ht="15">
      <c r="A293" s="1157" t="s">
        <v>4063</v>
      </c>
      <c r="B293" s="1157" t="s">
        <v>4073</v>
      </c>
      <c r="C293" s="1157" t="s">
        <v>4061</v>
      </c>
      <c r="D293" s="1157" t="s">
        <v>4072</v>
      </c>
      <c r="E293" s="1156" t="s">
        <v>5304</v>
      </c>
      <c r="F293" s="1157">
        <v>44245</v>
      </c>
    </row>
    <row r="294" spans="1:6" ht="15">
      <c r="A294" s="1157" t="s">
        <v>4063</v>
      </c>
      <c r="B294" s="1157" t="s">
        <v>4071</v>
      </c>
      <c r="C294" s="1157" t="s">
        <v>4061</v>
      </c>
      <c r="D294" s="1157" t="s">
        <v>4070</v>
      </c>
      <c r="E294" s="1156" t="s">
        <v>5305</v>
      </c>
      <c r="F294" s="1157">
        <v>44440</v>
      </c>
    </row>
    <row r="295" spans="1:6" ht="15">
      <c r="A295" s="1157" t="s">
        <v>4063</v>
      </c>
      <c r="B295" s="1157" t="s">
        <v>4069</v>
      </c>
      <c r="C295" s="1157" t="s">
        <v>4061</v>
      </c>
      <c r="D295" s="1157" t="s">
        <v>4068</v>
      </c>
      <c r="E295" s="1156" t="s">
        <v>5306</v>
      </c>
      <c r="F295" s="1157">
        <v>44458</v>
      </c>
    </row>
    <row r="296" spans="1:6" ht="15">
      <c r="A296" s="1157" t="s">
        <v>4063</v>
      </c>
      <c r="B296" s="1157" t="s">
        <v>4067</v>
      </c>
      <c r="C296" s="1157" t="s">
        <v>4061</v>
      </c>
      <c r="D296" s="1157" t="s">
        <v>4066</v>
      </c>
      <c r="E296" s="1156" t="s">
        <v>5307</v>
      </c>
      <c r="F296" s="1157">
        <v>45012</v>
      </c>
    </row>
    <row r="297" spans="1:6" ht="15">
      <c r="A297" s="1157" t="s">
        <v>4063</v>
      </c>
      <c r="B297" s="1157" t="s">
        <v>1491</v>
      </c>
      <c r="C297" s="1157" t="s">
        <v>4061</v>
      </c>
      <c r="D297" s="1157" t="s">
        <v>1490</v>
      </c>
      <c r="E297" s="1156" t="s">
        <v>5308</v>
      </c>
      <c r="F297" s="1157">
        <v>45055</v>
      </c>
    </row>
    <row r="298" spans="1:6" ht="15">
      <c r="A298" s="1157" t="s">
        <v>4063</v>
      </c>
      <c r="B298" s="1157" t="s">
        <v>4065</v>
      </c>
      <c r="C298" s="1157" t="s">
        <v>4061</v>
      </c>
      <c r="D298" s="1157" t="s">
        <v>4064</v>
      </c>
      <c r="E298" s="1156" t="s">
        <v>5309</v>
      </c>
      <c r="F298" s="1157">
        <v>45811</v>
      </c>
    </row>
    <row r="299" spans="1:6" ht="15">
      <c r="A299" s="1157" t="s">
        <v>4063</v>
      </c>
      <c r="B299" s="1157" t="s">
        <v>4062</v>
      </c>
      <c r="C299" s="1157" t="s">
        <v>4061</v>
      </c>
      <c r="D299" s="1157" t="s">
        <v>4060</v>
      </c>
      <c r="E299" s="1156" t="s">
        <v>5310</v>
      </c>
      <c r="F299" s="1157">
        <v>46060</v>
      </c>
    </row>
    <row r="300" spans="1:6" ht="15">
      <c r="A300" s="1154" t="s">
        <v>4013</v>
      </c>
      <c r="B300" s="1155"/>
      <c r="C300" s="1155" t="s">
        <v>4011</v>
      </c>
      <c r="D300" s="1155"/>
      <c r="E300" s="1156" t="s">
        <v>4013</v>
      </c>
      <c r="F300" s="1154">
        <v>50008</v>
      </c>
    </row>
    <row r="301" spans="1:6" ht="15">
      <c r="A301" s="1157" t="s">
        <v>4013</v>
      </c>
      <c r="B301" s="1157" t="s">
        <v>4059</v>
      </c>
      <c r="C301" s="1157" t="s">
        <v>4011</v>
      </c>
      <c r="D301" s="1157" t="s">
        <v>4058</v>
      </c>
      <c r="E301" s="1156" t="s">
        <v>5311</v>
      </c>
      <c r="F301" s="1157">
        <v>52019</v>
      </c>
    </row>
    <row r="302" spans="1:6" ht="15">
      <c r="A302" s="1157" t="s">
        <v>4013</v>
      </c>
      <c r="B302" s="1157" t="s">
        <v>4057</v>
      </c>
      <c r="C302" s="1157" t="s">
        <v>4011</v>
      </c>
      <c r="D302" s="1157" t="s">
        <v>4056</v>
      </c>
      <c r="E302" s="1156" t="s">
        <v>5312</v>
      </c>
      <c r="F302" s="1157">
        <v>52027</v>
      </c>
    </row>
    <row r="303" spans="1:6" ht="15">
      <c r="A303" s="1157" t="s">
        <v>4013</v>
      </c>
      <c r="B303" s="1157" t="s">
        <v>4055</v>
      </c>
      <c r="C303" s="1157" t="s">
        <v>4011</v>
      </c>
      <c r="D303" s="1157" t="s">
        <v>4054</v>
      </c>
      <c r="E303" s="1156" t="s">
        <v>5313</v>
      </c>
      <c r="F303" s="1157">
        <v>52035</v>
      </c>
    </row>
    <row r="304" spans="1:6" ht="15">
      <c r="A304" s="1157" t="s">
        <v>4013</v>
      </c>
      <c r="B304" s="1157" t="s">
        <v>4053</v>
      </c>
      <c r="C304" s="1157" t="s">
        <v>4011</v>
      </c>
      <c r="D304" s="1157" t="s">
        <v>4052</v>
      </c>
      <c r="E304" s="1156" t="s">
        <v>5314</v>
      </c>
      <c r="F304" s="1157">
        <v>52043</v>
      </c>
    </row>
    <row r="305" spans="1:6" ht="15">
      <c r="A305" s="1157" t="s">
        <v>4013</v>
      </c>
      <c r="B305" s="1157" t="s">
        <v>4051</v>
      </c>
      <c r="C305" s="1157" t="s">
        <v>4011</v>
      </c>
      <c r="D305" s="1157" t="s">
        <v>4050</v>
      </c>
      <c r="E305" s="1156" t="s">
        <v>5315</v>
      </c>
      <c r="F305" s="1157">
        <v>52060</v>
      </c>
    </row>
    <row r="306" spans="1:6" ht="15">
      <c r="A306" s="1157" t="s">
        <v>4013</v>
      </c>
      <c r="B306" s="1157" t="s">
        <v>4049</v>
      </c>
      <c r="C306" s="1157" t="s">
        <v>4011</v>
      </c>
      <c r="D306" s="1157" t="s">
        <v>4048</v>
      </c>
      <c r="E306" s="1156" t="s">
        <v>5316</v>
      </c>
      <c r="F306" s="1157">
        <v>52078</v>
      </c>
    </row>
    <row r="307" spans="1:6" ht="15">
      <c r="A307" s="1157" t="s">
        <v>4013</v>
      </c>
      <c r="B307" s="1157" t="s">
        <v>4047</v>
      </c>
      <c r="C307" s="1157" t="s">
        <v>4011</v>
      </c>
      <c r="D307" s="1157" t="s">
        <v>4046</v>
      </c>
      <c r="E307" s="1156" t="s">
        <v>5317</v>
      </c>
      <c r="F307" s="1157">
        <v>52094</v>
      </c>
    </row>
    <row r="308" spans="1:6" ht="15">
      <c r="A308" s="1157" t="s">
        <v>4013</v>
      </c>
      <c r="B308" s="1157" t="s">
        <v>4045</v>
      </c>
      <c r="C308" s="1157" t="s">
        <v>4011</v>
      </c>
      <c r="D308" s="1157" t="s">
        <v>4044</v>
      </c>
      <c r="E308" s="1156" t="s">
        <v>5318</v>
      </c>
      <c r="F308" s="1157">
        <v>52108</v>
      </c>
    </row>
    <row r="309" spans="1:6" ht="15">
      <c r="A309" s="1157" t="s">
        <v>4013</v>
      </c>
      <c r="B309" s="1157" t="s">
        <v>4043</v>
      </c>
      <c r="C309" s="1157" t="s">
        <v>4011</v>
      </c>
      <c r="D309" s="1157" t="s">
        <v>4042</v>
      </c>
      <c r="E309" s="1156" t="s">
        <v>5319</v>
      </c>
      <c r="F309" s="1157">
        <v>52116</v>
      </c>
    </row>
    <row r="310" spans="1:6" ht="15">
      <c r="A310" s="1157" t="s">
        <v>4013</v>
      </c>
      <c r="B310" s="1157" t="s">
        <v>4041</v>
      </c>
      <c r="C310" s="1157" t="s">
        <v>4011</v>
      </c>
      <c r="D310" s="1157" t="s">
        <v>4040</v>
      </c>
      <c r="E310" s="1156" t="s">
        <v>5320</v>
      </c>
      <c r="F310" s="1157">
        <v>52124</v>
      </c>
    </row>
    <row r="311" spans="1:6" ht="15">
      <c r="A311" s="1157" t="s">
        <v>4013</v>
      </c>
      <c r="B311" s="1157" t="s">
        <v>4039</v>
      </c>
      <c r="C311" s="1157" t="s">
        <v>4011</v>
      </c>
      <c r="D311" s="1157" t="s">
        <v>4038</v>
      </c>
      <c r="E311" s="1156" t="s">
        <v>5321</v>
      </c>
      <c r="F311" s="1157">
        <v>52132</v>
      </c>
    </row>
    <row r="312" spans="1:6" ht="15">
      <c r="A312" s="1157" t="s">
        <v>4013</v>
      </c>
      <c r="B312" s="1157" t="s">
        <v>4037</v>
      </c>
      <c r="C312" s="1157" t="s">
        <v>4011</v>
      </c>
      <c r="D312" s="1157" t="s">
        <v>4036</v>
      </c>
      <c r="E312" s="1156" t="s">
        <v>5322</v>
      </c>
      <c r="F312" s="1157">
        <v>52141</v>
      </c>
    </row>
    <row r="313" spans="1:6" ht="15">
      <c r="A313" s="1157" t="s">
        <v>4013</v>
      </c>
      <c r="B313" s="1157" t="s">
        <v>4035</v>
      </c>
      <c r="C313" s="1157" t="s">
        <v>4011</v>
      </c>
      <c r="D313" s="1157" t="s">
        <v>4034</v>
      </c>
      <c r="E313" s="1156" t="s">
        <v>5323</v>
      </c>
      <c r="F313" s="1157">
        <v>52159</v>
      </c>
    </row>
    <row r="314" spans="1:6" ht="15">
      <c r="A314" s="1157" t="s">
        <v>4013</v>
      </c>
      <c r="B314" s="1157" t="s">
        <v>4033</v>
      </c>
      <c r="C314" s="1157" t="s">
        <v>4011</v>
      </c>
      <c r="D314" s="1157" t="s">
        <v>4032</v>
      </c>
      <c r="E314" s="1156" t="s">
        <v>5324</v>
      </c>
      <c r="F314" s="1157">
        <v>53031</v>
      </c>
    </row>
    <row r="315" spans="1:6" ht="15">
      <c r="A315" s="1157" t="s">
        <v>4013</v>
      </c>
      <c r="B315" s="1157" t="s">
        <v>4031</v>
      </c>
      <c r="C315" s="1157" t="s">
        <v>4011</v>
      </c>
      <c r="D315" s="1157" t="s">
        <v>4030</v>
      </c>
      <c r="E315" s="1156" t="s">
        <v>5325</v>
      </c>
      <c r="F315" s="1157">
        <v>53279</v>
      </c>
    </row>
    <row r="316" spans="1:6" ht="15">
      <c r="A316" s="1157" t="s">
        <v>4013</v>
      </c>
      <c r="B316" s="1157" t="s">
        <v>4029</v>
      </c>
      <c r="C316" s="1157" t="s">
        <v>4011</v>
      </c>
      <c r="D316" s="1157" t="s">
        <v>4028</v>
      </c>
      <c r="E316" s="1156" t="s">
        <v>5326</v>
      </c>
      <c r="F316" s="1157">
        <v>53465</v>
      </c>
    </row>
    <row r="317" spans="1:6" ht="15">
      <c r="A317" s="1157" t="s">
        <v>4013</v>
      </c>
      <c r="B317" s="1157" t="s">
        <v>4027</v>
      </c>
      <c r="C317" s="1157" t="s">
        <v>4011</v>
      </c>
      <c r="D317" s="1157" t="s">
        <v>4026</v>
      </c>
      <c r="E317" s="1156" t="s">
        <v>5327</v>
      </c>
      <c r="F317" s="1157">
        <v>53481</v>
      </c>
    </row>
    <row r="318" spans="1:6" ht="15">
      <c r="A318" s="1157" t="s">
        <v>4013</v>
      </c>
      <c r="B318" s="1157" t="s">
        <v>4025</v>
      </c>
      <c r="C318" s="1157" t="s">
        <v>4011</v>
      </c>
      <c r="D318" s="1157" t="s">
        <v>4024</v>
      </c>
      <c r="E318" s="1156" t="s">
        <v>5328</v>
      </c>
      <c r="F318" s="1157">
        <v>53490</v>
      </c>
    </row>
    <row r="319" spans="1:6" ht="15">
      <c r="A319" s="1157" t="s">
        <v>4013</v>
      </c>
      <c r="B319" s="1157" t="s">
        <v>4023</v>
      </c>
      <c r="C319" s="1157" t="s">
        <v>4011</v>
      </c>
      <c r="D319" s="1157" t="s">
        <v>4022</v>
      </c>
      <c r="E319" s="1156" t="s">
        <v>5329</v>
      </c>
      <c r="F319" s="1157">
        <v>53619</v>
      </c>
    </row>
    <row r="320" spans="1:6" ht="15">
      <c r="A320" s="1157" t="s">
        <v>4013</v>
      </c>
      <c r="B320" s="1157" t="s">
        <v>4021</v>
      </c>
      <c r="C320" s="1157" t="s">
        <v>4011</v>
      </c>
      <c r="D320" s="1157" t="s">
        <v>4020</v>
      </c>
      <c r="E320" s="1156" t="s">
        <v>5330</v>
      </c>
      <c r="F320" s="1157">
        <v>53635</v>
      </c>
    </row>
    <row r="321" spans="1:6" ht="15">
      <c r="A321" s="1157" t="s">
        <v>4013</v>
      </c>
      <c r="B321" s="1157" t="s">
        <v>4019</v>
      </c>
      <c r="C321" s="1157" t="s">
        <v>4011</v>
      </c>
      <c r="D321" s="1157" t="s">
        <v>4018</v>
      </c>
      <c r="E321" s="1156" t="s">
        <v>5331</v>
      </c>
      <c r="F321" s="1157">
        <v>53660</v>
      </c>
    </row>
    <row r="322" spans="1:6" ht="15">
      <c r="A322" s="1157" t="s">
        <v>4013</v>
      </c>
      <c r="B322" s="1157" t="s">
        <v>4017</v>
      </c>
      <c r="C322" s="1157" t="s">
        <v>4011</v>
      </c>
      <c r="D322" s="1157" t="s">
        <v>4016</v>
      </c>
      <c r="E322" s="1156" t="s">
        <v>5332</v>
      </c>
      <c r="F322" s="1157">
        <v>53686</v>
      </c>
    </row>
    <row r="323" spans="1:6" ht="15">
      <c r="A323" s="1157" t="s">
        <v>4013</v>
      </c>
      <c r="B323" s="1157" t="s">
        <v>1347</v>
      </c>
      <c r="C323" s="1157" t="s">
        <v>4011</v>
      </c>
      <c r="D323" s="1157" t="s">
        <v>1346</v>
      </c>
      <c r="E323" s="1156" t="s">
        <v>5333</v>
      </c>
      <c r="F323" s="1157">
        <v>54348</v>
      </c>
    </row>
    <row r="324" spans="1:6" ht="15">
      <c r="A324" s="1157" t="s">
        <v>4013</v>
      </c>
      <c r="B324" s="1157" t="s">
        <v>4015</v>
      </c>
      <c r="C324" s="1157" t="s">
        <v>4011</v>
      </c>
      <c r="D324" s="1157" t="s">
        <v>4014</v>
      </c>
      <c r="E324" s="1156" t="s">
        <v>5334</v>
      </c>
      <c r="F324" s="1157">
        <v>54631</v>
      </c>
    </row>
    <row r="325" spans="1:6" ht="15">
      <c r="A325" s="1157" t="s">
        <v>4013</v>
      </c>
      <c r="B325" s="1157" t="s">
        <v>4012</v>
      </c>
      <c r="C325" s="1157" t="s">
        <v>4011</v>
      </c>
      <c r="D325" s="1157" t="s">
        <v>4010</v>
      </c>
      <c r="E325" s="1156" t="s">
        <v>5335</v>
      </c>
      <c r="F325" s="1157">
        <v>54640</v>
      </c>
    </row>
    <row r="326" spans="1:6" ht="15">
      <c r="A326" s="1154" t="s">
        <v>3949</v>
      </c>
      <c r="B326" s="1155"/>
      <c r="C326" s="1155" t="s">
        <v>3947</v>
      </c>
      <c r="D326" s="1155"/>
      <c r="E326" s="1156" t="s">
        <v>3949</v>
      </c>
      <c r="F326" s="1154">
        <v>60003</v>
      </c>
    </row>
    <row r="327" spans="1:6" ht="15">
      <c r="A327" s="1157" t="s">
        <v>3949</v>
      </c>
      <c r="B327" s="1157" t="s">
        <v>4009</v>
      </c>
      <c r="C327" s="1157" t="s">
        <v>3947</v>
      </c>
      <c r="D327" s="1157" t="s">
        <v>2814</v>
      </c>
      <c r="E327" s="1156" t="s">
        <v>5336</v>
      </c>
      <c r="F327" s="1157">
        <v>62014</v>
      </c>
    </row>
    <row r="328" spans="1:6" ht="15">
      <c r="A328" s="1157" t="s">
        <v>3949</v>
      </c>
      <c r="B328" s="1157" t="s">
        <v>4008</v>
      </c>
      <c r="C328" s="1157" t="s">
        <v>3947</v>
      </c>
      <c r="D328" s="1157" t="s">
        <v>4007</v>
      </c>
      <c r="E328" s="1156" t="s">
        <v>5337</v>
      </c>
      <c r="F328" s="1157">
        <v>62022</v>
      </c>
    </row>
    <row r="329" spans="1:6" ht="15">
      <c r="A329" s="1157" t="s">
        <v>3949</v>
      </c>
      <c r="B329" s="1157" t="s">
        <v>4006</v>
      </c>
      <c r="C329" s="1157" t="s">
        <v>3947</v>
      </c>
      <c r="D329" s="1157" t="s">
        <v>4005</v>
      </c>
      <c r="E329" s="1156" t="s">
        <v>5338</v>
      </c>
      <c r="F329" s="1157">
        <v>62031</v>
      </c>
    </row>
    <row r="330" spans="1:6" ht="15">
      <c r="A330" s="1157" t="s">
        <v>3949</v>
      </c>
      <c r="B330" s="1157" t="s">
        <v>4004</v>
      </c>
      <c r="C330" s="1157" t="s">
        <v>3947</v>
      </c>
      <c r="D330" s="1157" t="s">
        <v>4003</v>
      </c>
      <c r="E330" s="1156" t="s">
        <v>5339</v>
      </c>
      <c r="F330" s="1157">
        <v>62049</v>
      </c>
    </row>
    <row r="331" spans="1:6" ht="15">
      <c r="A331" s="1157" t="s">
        <v>3949</v>
      </c>
      <c r="B331" s="1157" t="s">
        <v>4002</v>
      </c>
      <c r="C331" s="1157" t="s">
        <v>3947</v>
      </c>
      <c r="D331" s="1157" t="s">
        <v>4001</v>
      </c>
      <c r="E331" s="1156" t="s">
        <v>5340</v>
      </c>
      <c r="F331" s="1157">
        <v>62057</v>
      </c>
    </row>
    <row r="332" spans="1:6" ht="15">
      <c r="A332" s="1157" t="s">
        <v>3949</v>
      </c>
      <c r="B332" s="1157" t="s">
        <v>4000</v>
      </c>
      <c r="C332" s="1157" t="s">
        <v>3947</v>
      </c>
      <c r="D332" s="1157" t="s">
        <v>3999</v>
      </c>
      <c r="E332" s="1156" t="s">
        <v>5341</v>
      </c>
      <c r="F332" s="1157">
        <v>62065</v>
      </c>
    </row>
    <row r="333" spans="1:6" ht="15">
      <c r="A333" s="1157" t="s">
        <v>3949</v>
      </c>
      <c r="B333" s="1157" t="s">
        <v>3998</v>
      </c>
      <c r="C333" s="1157" t="s">
        <v>3947</v>
      </c>
      <c r="D333" s="1157" t="s">
        <v>3997</v>
      </c>
      <c r="E333" s="1156" t="s">
        <v>5342</v>
      </c>
      <c r="F333" s="1157">
        <v>62073</v>
      </c>
    </row>
    <row r="334" spans="1:6" ht="15">
      <c r="A334" s="1157" t="s">
        <v>3949</v>
      </c>
      <c r="B334" s="1157" t="s">
        <v>3996</v>
      </c>
      <c r="C334" s="1157" t="s">
        <v>3947</v>
      </c>
      <c r="D334" s="1157" t="s">
        <v>3995</v>
      </c>
      <c r="E334" s="1156" t="s">
        <v>5343</v>
      </c>
      <c r="F334" s="1157">
        <v>62081</v>
      </c>
    </row>
    <row r="335" spans="1:6" ht="15">
      <c r="A335" s="1157" t="s">
        <v>3949</v>
      </c>
      <c r="B335" s="1157" t="s">
        <v>3994</v>
      </c>
      <c r="C335" s="1157" t="s">
        <v>3947</v>
      </c>
      <c r="D335" s="1157" t="s">
        <v>3993</v>
      </c>
      <c r="E335" s="1156" t="s">
        <v>5344</v>
      </c>
      <c r="F335" s="1157">
        <v>62090</v>
      </c>
    </row>
    <row r="336" spans="1:6" ht="15">
      <c r="A336" s="1157" t="s">
        <v>3949</v>
      </c>
      <c r="B336" s="1157" t="s">
        <v>3992</v>
      </c>
      <c r="C336" s="1157" t="s">
        <v>3947</v>
      </c>
      <c r="D336" s="1157" t="s">
        <v>3991</v>
      </c>
      <c r="E336" s="1156" t="s">
        <v>5345</v>
      </c>
      <c r="F336" s="1157">
        <v>62103</v>
      </c>
    </row>
    <row r="337" spans="1:6" ht="15">
      <c r="A337" s="1157" t="s">
        <v>3949</v>
      </c>
      <c r="B337" s="1157" t="s">
        <v>3990</v>
      </c>
      <c r="C337" s="1157" t="s">
        <v>3947</v>
      </c>
      <c r="D337" s="1157" t="s">
        <v>3989</v>
      </c>
      <c r="E337" s="1156" t="s">
        <v>5346</v>
      </c>
      <c r="F337" s="1157">
        <v>62111</v>
      </c>
    </row>
    <row r="338" spans="1:6" ht="15">
      <c r="A338" s="1157" t="s">
        <v>3949</v>
      </c>
      <c r="B338" s="1157" t="s">
        <v>3988</v>
      </c>
      <c r="C338" s="1157" t="s">
        <v>3947</v>
      </c>
      <c r="D338" s="1157" t="s">
        <v>3987</v>
      </c>
      <c r="E338" s="1156" t="s">
        <v>5347</v>
      </c>
      <c r="F338" s="1157">
        <v>62120</v>
      </c>
    </row>
    <row r="339" spans="1:6" ht="15">
      <c r="A339" s="1157" t="s">
        <v>3949</v>
      </c>
      <c r="B339" s="1157" t="s">
        <v>3986</v>
      </c>
      <c r="C339" s="1157" t="s">
        <v>3947</v>
      </c>
      <c r="D339" s="1157" t="s">
        <v>3985</v>
      </c>
      <c r="E339" s="1156" t="s">
        <v>5348</v>
      </c>
      <c r="F339" s="1157">
        <v>62138</v>
      </c>
    </row>
    <row r="340" spans="1:6" ht="15">
      <c r="A340" s="1157" t="s">
        <v>3949</v>
      </c>
      <c r="B340" s="1157" t="s">
        <v>3984</v>
      </c>
      <c r="C340" s="1157" t="s">
        <v>3947</v>
      </c>
      <c r="D340" s="1157" t="s">
        <v>3983</v>
      </c>
      <c r="E340" s="1156" t="s">
        <v>5349</v>
      </c>
      <c r="F340" s="1157">
        <v>63011</v>
      </c>
    </row>
    <row r="341" spans="1:6" ht="15">
      <c r="A341" s="1157" t="s">
        <v>3949</v>
      </c>
      <c r="B341" s="1157" t="s">
        <v>3982</v>
      </c>
      <c r="C341" s="1157" t="s">
        <v>3947</v>
      </c>
      <c r="D341" s="1157" t="s">
        <v>3981</v>
      </c>
      <c r="E341" s="1156" t="s">
        <v>5350</v>
      </c>
      <c r="F341" s="1157">
        <v>63029</v>
      </c>
    </row>
    <row r="342" spans="1:6" ht="15">
      <c r="A342" s="1157" t="s">
        <v>3949</v>
      </c>
      <c r="B342" s="1157" t="s">
        <v>3980</v>
      </c>
      <c r="C342" s="1157" t="s">
        <v>3947</v>
      </c>
      <c r="D342" s="1157" t="s">
        <v>3979</v>
      </c>
      <c r="E342" s="1156" t="s">
        <v>5351</v>
      </c>
      <c r="F342" s="1157">
        <v>63215</v>
      </c>
    </row>
    <row r="343" spans="1:6" ht="15">
      <c r="A343" s="1157" t="s">
        <v>3949</v>
      </c>
      <c r="B343" s="1157" t="s">
        <v>3978</v>
      </c>
      <c r="C343" s="1157" t="s">
        <v>3947</v>
      </c>
      <c r="D343" s="1157" t="s">
        <v>3977</v>
      </c>
      <c r="E343" s="1156" t="s">
        <v>5352</v>
      </c>
      <c r="F343" s="1157">
        <v>63223</v>
      </c>
    </row>
    <row r="344" spans="1:6" ht="15">
      <c r="A344" s="1157" t="s">
        <v>3949</v>
      </c>
      <c r="B344" s="1157" t="s">
        <v>2552</v>
      </c>
      <c r="C344" s="1157" t="s">
        <v>3947</v>
      </c>
      <c r="D344" s="1157" t="s">
        <v>3117</v>
      </c>
      <c r="E344" s="1156" t="s">
        <v>5353</v>
      </c>
      <c r="F344" s="1157">
        <v>63231</v>
      </c>
    </row>
    <row r="345" spans="1:6" ht="15">
      <c r="A345" s="1157" t="s">
        <v>3949</v>
      </c>
      <c r="B345" s="1157" t="s">
        <v>3976</v>
      </c>
      <c r="C345" s="1157" t="s">
        <v>3947</v>
      </c>
      <c r="D345" s="1157" t="s">
        <v>3975</v>
      </c>
      <c r="E345" s="1156" t="s">
        <v>5354</v>
      </c>
      <c r="F345" s="1157">
        <v>63240</v>
      </c>
    </row>
    <row r="346" spans="1:6" ht="15">
      <c r="A346" s="1157" t="s">
        <v>3949</v>
      </c>
      <c r="B346" s="1157" t="s">
        <v>3974</v>
      </c>
      <c r="C346" s="1157" t="s">
        <v>3947</v>
      </c>
      <c r="D346" s="1157" t="s">
        <v>3973</v>
      </c>
      <c r="E346" s="1156" t="s">
        <v>5355</v>
      </c>
      <c r="F346" s="1157">
        <v>63410</v>
      </c>
    </row>
    <row r="347" spans="1:6" ht="15">
      <c r="A347" s="1157" t="s">
        <v>3949</v>
      </c>
      <c r="B347" s="1157" t="s">
        <v>3883</v>
      </c>
      <c r="C347" s="1157" t="s">
        <v>3947</v>
      </c>
      <c r="D347" s="1157" t="s">
        <v>3882</v>
      </c>
      <c r="E347" s="1156" t="s">
        <v>5356</v>
      </c>
      <c r="F347" s="1157">
        <v>63614</v>
      </c>
    </row>
    <row r="348" spans="1:6" ht="15">
      <c r="A348" s="1157" t="s">
        <v>3949</v>
      </c>
      <c r="B348" s="1157" t="s">
        <v>3972</v>
      </c>
      <c r="C348" s="1157" t="s">
        <v>3947</v>
      </c>
      <c r="D348" s="1157" t="s">
        <v>3971</v>
      </c>
      <c r="E348" s="1156" t="s">
        <v>5357</v>
      </c>
      <c r="F348" s="1157">
        <v>63622</v>
      </c>
    </row>
    <row r="349" spans="1:6" ht="15">
      <c r="A349" s="1157" t="s">
        <v>3949</v>
      </c>
      <c r="B349" s="1157" t="s">
        <v>3970</v>
      </c>
      <c r="C349" s="1157" t="s">
        <v>3947</v>
      </c>
      <c r="D349" s="1157" t="s">
        <v>3969</v>
      </c>
      <c r="E349" s="1156" t="s">
        <v>5358</v>
      </c>
      <c r="F349" s="1157">
        <v>63631</v>
      </c>
    </row>
    <row r="350" spans="1:6" ht="15">
      <c r="A350" s="1157" t="s">
        <v>3949</v>
      </c>
      <c r="B350" s="1157" t="s">
        <v>3968</v>
      </c>
      <c r="C350" s="1157" t="s">
        <v>3947</v>
      </c>
      <c r="D350" s="1157" t="s">
        <v>3967</v>
      </c>
      <c r="E350" s="1156" t="s">
        <v>5359</v>
      </c>
      <c r="F350" s="1157">
        <v>63649</v>
      </c>
    </row>
    <row r="351" spans="1:6" ht="15">
      <c r="A351" s="1157" t="s">
        <v>3949</v>
      </c>
      <c r="B351" s="1157" t="s">
        <v>3966</v>
      </c>
      <c r="C351" s="1157" t="s">
        <v>3947</v>
      </c>
      <c r="D351" s="1157" t="s">
        <v>3965</v>
      </c>
      <c r="E351" s="1156" t="s">
        <v>5360</v>
      </c>
      <c r="F351" s="1157">
        <v>63657</v>
      </c>
    </row>
    <row r="352" spans="1:6" ht="15">
      <c r="A352" s="1157" t="s">
        <v>3949</v>
      </c>
      <c r="B352" s="1157" t="s">
        <v>3964</v>
      </c>
      <c r="C352" s="1157" t="s">
        <v>3947</v>
      </c>
      <c r="D352" s="1157" t="s">
        <v>3963</v>
      </c>
      <c r="E352" s="1156" t="s">
        <v>5361</v>
      </c>
      <c r="F352" s="1157">
        <v>63665</v>
      </c>
    </row>
    <row r="353" spans="1:6" ht="15">
      <c r="A353" s="1157" t="s">
        <v>3949</v>
      </c>
      <c r="B353" s="1157" t="s">
        <v>3962</v>
      </c>
      <c r="C353" s="1157" t="s">
        <v>3947</v>
      </c>
      <c r="D353" s="1157" t="s">
        <v>3961</v>
      </c>
      <c r="E353" s="1156" t="s">
        <v>5362</v>
      </c>
      <c r="F353" s="1157">
        <v>63673</v>
      </c>
    </row>
    <row r="354" spans="1:6" ht="15">
      <c r="A354" s="1157" t="s">
        <v>3949</v>
      </c>
      <c r="B354" s="1157" t="s">
        <v>3960</v>
      </c>
      <c r="C354" s="1157" t="s">
        <v>3947</v>
      </c>
      <c r="D354" s="1157" t="s">
        <v>3959</v>
      </c>
      <c r="E354" s="1156" t="s">
        <v>5363</v>
      </c>
      <c r="F354" s="1157">
        <v>63819</v>
      </c>
    </row>
    <row r="355" spans="1:6" ht="15">
      <c r="A355" s="1157" t="s">
        <v>3949</v>
      </c>
      <c r="B355" s="1157" t="s">
        <v>2243</v>
      </c>
      <c r="C355" s="1157" t="s">
        <v>3947</v>
      </c>
      <c r="D355" s="1157" t="s">
        <v>3958</v>
      </c>
      <c r="E355" s="1156" t="s">
        <v>5364</v>
      </c>
      <c r="F355" s="1157">
        <v>63827</v>
      </c>
    </row>
    <row r="356" spans="1:6" ht="15">
      <c r="A356" s="1157" t="s">
        <v>3949</v>
      </c>
      <c r="B356" s="1157" t="s">
        <v>1476</v>
      </c>
      <c r="C356" s="1157" t="s">
        <v>3947</v>
      </c>
      <c r="D356" s="1157" t="s">
        <v>1475</v>
      </c>
      <c r="E356" s="1156" t="s">
        <v>5365</v>
      </c>
      <c r="F356" s="1157">
        <v>64017</v>
      </c>
    </row>
    <row r="357" spans="1:6" ht="15">
      <c r="A357" s="1157" t="s">
        <v>3949</v>
      </c>
      <c r="B357" s="1157" t="s">
        <v>3957</v>
      </c>
      <c r="C357" s="1157" t="s">
        <v>3947</v>
      </c>
      <c r="D357" s="1157" t="s">
        <v>3956</v>
      </c>
      <c r="E357" s="1156" t="s">
        <v>5366</v>
      </c>
      <c r="F357" s="1157">
        <v>64025</v>
      </c>
    </row>
    <row r="358" spans="1:6" ht="15">
      <c r="A358" s="1157" t="s">
        <v>3949</v>
      </c>
      <c r="B358" s="1157" t="s">
        <v>3955</v>
      </c>
      <c r="C358" s="1157" t="s">
        <v>3947</v>
      </c>
      <c r="D358" s="1157" t="s">
        <v>3954</v>
      </c>
      <c r="E358" s="1156" t="s">
        <v>5367</v>
      </c>
      <c r="F358" s="1157">
        <v>64033</v>
      </c>
    </row>
    <row r="359" spans="1:6" ht="15">
      <c r="A359" s="1157" t="s">
        <v>3949</v>
      </c>
      <c r="B359" s="1157" t="s">
        <v>3953</v>
      </c>
      <c r="C359" s="1157" t="s">
        <v>3947</v>
      </c>
      <c r="D359" s="1157" t="s">
        <v>3952</v>
      </c>
      <c r="E359" s="1156" t="s">
        <v>5368</v>
      </c>
      <c r="F359" s="1157">
        <v>64262</v>
      </c>
    </row>
    <row r="360" spans="1:6" ht="15">
      <c r="A360" s="1157" t="s">
        <v>3949</v>
      </c>
      <c r="B360" s="1157" t="s">
        <v>3951</v>
      </c>
      <c r="C360" s="1157" t="s">
        <v>3947</v>
      </c>
      <c r="D360" s="1157" t="s">
        <v>3950</v>
      </c>
      <c r="E360" s="1156" t="s">
        <v>5369</v>
      </c>
      <c r="F360" s="1157">
        <v>64289</v>
      </c>
    </row>
    <row r="361" spans="1:6" ht="15">
      <c r="A361" s="1157" t="s">
        <v>3949</v>
      </c>
      <c r="B361" s="1157" t="s">
        <v>3948</v>
      </c>
      <c r="C361" s="1157" t="s">
        <v>3947</v>
      </c>
      <c r="D361" s="1157" t="s">
        <v>3946</v>
      </c>
      <c r="E361" s="1156" t="s">
        <v>5370</v>
      </c>
      <c r="F361" s="1157">
        <v>64611</v>
      </c>
    </row>
    <row r="362" spans="1:6" ht="15">
      <c r="A362" s="1154" t="s">
        <v>3831</v>
      </c>
      <c r="B362" s="1155"/>
      <c r="C362" s="1155" t="s">
        <v>3829</v>
      </c>
      <c r="D362" s="1155"/>
      <c r="E362" s="1156" t="s">
        <v>3831</v>
      </c>
      <c r="F362" s="1154">
        <v>70009</v>
      </c>
    </row>
    <row r="363" spans="1:6" ht="15">
      <c r="A363" s="1157" t="s">
        <v>3831</v>
      </c>
      <c r="B363" s="1157" t="s">
        <v>3945</v>
      </c>
      <c r="C363" s="1157" t="s">
        <v>3829</v>
      </c>
      <c r="D363" s="1157" t="s">
        <v>3944</v>
      </c>
      <c r="E363" s="1156" t="s">
        <v>5371</v>
      </c>
      <c r="F363" s="1157">
        <v>72010</v>
      </c>
    </row>
    <row r="364" spans="1:6" ht="15">
      <c r="A364" s="1157" t="s">
        <v>3831</v>
      </c>
      <c r="B364" s="1157" t="s">
        <v>3943</v>
      </c>
      <c r="C364" s="1157" t="s">
        <v>3829</v>
      </c>
      <c r="D364" s="1157" t="s">
        <v>3942</v>
      </c>
      <c r="E364" s="1156" t="s">
        <v>5372</v>
      </c>
      <c r="F364" s="1157">
        <v>72028</v>
      </c>
    </row>
    <row r="365" spans="1:6" ht="15">
      <c r="A365" s="1157" t="s">
        <v>3831</v>
      </c>
      <c r="B365" s="1157" t="s">
        <v>3941</v>
      </c>
      <c r="C365" s="1157" t="s">
        <v>3829</v>
      </c>
      <c r="D365" s="1157" t="s">
        <v>3940</v>
      </c>
      <c r="E365" s="1156" t="s">
        <v>5373</v>
      </c>
      <c r="F365" s="1157">
        <v>72036</v>
      </c>
    </row>
    <row r="366" spans="1:6" ht="15">
      <c r="A366" s="1157" t="s">
        <v>3831</v>
      </c>
      <c r="B366" s="1157" t="s">
        <v>3939</v>
      </c>
      <c r="C366" s="1157" t="s">
        <v>3829</v>
      </c>
      <c r="D366" s="1157" t="s">
        <v>3938</v>
      </c>
      <c r="E366" s="1156" t="s">
        <v>5374</v>
      </c>
      <c r="F366" s="1157">
        <v>72044</v>
      </c>
    </row>
    <row r="367" spans="1:6" ht="15">
      <c r="A367" s="1157" t="s">
        <v>3831</v>
      </c>
      <c r="B367" s="1157" t="s">
        <v>3937</v>
      </c>
      <c r="C367" s="1157" t="s">
        <v>3829</v>
      </c>
      <c r="D367" s="1157" t="s">
        <v>3936</v>
      </c>
      <c r="E367" s="1156" t="s">
        <v>5375</v>
      </c>
      <c r="F367" s="1157">
        <v>72052</v>
      </c>
    </row>
    <row r="368" spans="1:6" ht="15">
      <c r="A368" s="1157" t="s">
        <v>3831</v>
      </c>
      <c r="B368" s="1157" t="s">
        <v>3935</v>
      </c>
      <c r="C368" s="1157" t="s">
        <v>3829</v>
      </c>
      <c r="D368" s="1157" t="s">
        <v>3934</v>
      </c>
      <c r="E368" s="1156" t="s">
        <v>5376</v>
      </c>
      <c r="F368" s="1157">
        <v>72079</v>
      </c>
    </row>
    <row r="369" spans="1:6" ht="15">
      <c r="A369" s="1157" t="s">
        <v>3831</v>
      </c>
      <c r="B369" s="1157" t="s">
        <v>3933</v>
      </c>
      <c r="C369" s="1157" t="s">
        <v>3829</v>
      </c>
      <c r="D369" s="1157" t="s">
        <v>3932</v>
      </c>
      <c r="E369" s="1156" t="s">
        <v>5377</v>
      </c>
      <c r="F369" s="1157">
        <v>72087</v>
      </c>
    </row>
    <row r="370" spans="1:6" ht="15">
      <c r="A370" s="1157" t="s">
        <v>3831</v>
      </c>
      <c r="B370" s="1157" t="s">
        <v>3931</v>
      </c>
      <c r="C370" s="1157" t="s">
        <v>3829</v>
      </c>
      <c r="D370" s="1157" t="s">
        <v>3930</v>
      </c>
      <c r="E370" s="1156" t="s">
        <v>5378</v>
      </c>
      <c r="F370" s="1157">
        <v>72095</v>
      </c>
    </row>
    <row r="371" spans="1:6" ht="15">
      <c r="A371" s="1157" t="s">
        <v>3831</v>
      </c>
      <c r="B371" s="1157" t="s">
        <v>3929</v>
      </c>
      <c r="C371" s="1157" t="s">
        <v>3829</v>
      </c>
      <c r="D371" s="1157" t="s">
        <v>3928</v>
      </c>
      <c r="E371" s="1156" t="s">
        <v>5379</v>
      </c>
      <c r="F371" s="1157">
        <v>72109</v>
      </c>
    </row>
    <row r="372" spans="1:6" ht="15">
      <c r="A372" s="1157" t="s">
        <v>3831</v>
      </c>
      <c r="B372" s="1157" t="s">
        <v>3927</v>
      </c>
      <c r="C372" s="1157" t="s">
        <v>3829</v>
      </c>
      <c r="D372" s="1157" t="s">
        <v>3926</v>
      </c>
      <c r="E372" s="1156" t="s">
        <v>5380</v>
      </c>
      <c r="F372" s="1157">
        <v>72117</v>
      </c>
    </row>
    <row r="373" spans="1:6" ht="15">
      <c r="A373" s="1157" t="s">
        <v>3831</v>
      </c>
      <c r="B373" s="1157" t="s">
        <v>3925</v>
      </c>
      <c r="C373" s="1157" t="s">
        <v>3829</v>
      </c>
      <c r="D373" s="1157" t="s">
        <v>3924</v>
      </c>
      <c r="E373" s="1156" t="s">
        <v>5381</v>
      </c>
      <c r="F373" s="1157">
        <v>72125</v>
      </c>
    </row>
    <row r="374" spans="1:6" ht="15">
      <c r="A374" s="1157" t="s">
        <v>3831</v>
      </c>
      <c r="B374" s="1157" t="s">
        <v>3923</v>
      </c>
      <c r="C374" s="1157" t="s">
        <v>3829</v>
      </c>
      <c r="D374" s="1157" t="s">
        <v>3922</v>
      </c>
      <c r="E374" s="1156" t="s">
        <v>5382</v>
      </c>
      <c r="F374" s="1157">
        <v>72133</v>
      </c>
    </row>
    <row r="375" spans="1:6" ht="15">
      <c r="A375" s="1157" t="s">
        <v>3831</v>
      </c>
      <c r="B375" s="1157" t="s">
        <v>3921</v>
      </c>
      <c r="C375" s="1157" t="s">
        <v>3829</v>
      </c>
      <c r="D375" s="1157" t="s">
        <v>3920</v>
      </c>
      <c r="E375" s="1156" t="s">
        <v>5383</v>
      </c>
      <c r="F375" s="1157">
        <v>72141</v>
      </c>
    </row>
    <row r="376" spans="1:6" ht="15">
      <c r="A376" s="1157" t="s">
        <v>3831</v>
      </c>
      <c r="B376" s="1157" t="s">
        <v>3919</v>
      </c>
      <c r="C376" s="1157" t="s">
        <v>3829</v>
      </c>
      <c r="D376" s="1157" t="s">
        <v>3918</v>
      </c>
      <c r="E376" s="1156" t="s">
        <v>5384</v>
      </c>
      <c r="F376" s="1157">
        <v>73016</v>
      </c>
    </row>
    <row r="377" spans="1:6" ht="15">
      <c r="A377" s="1157" t="s">
        <v>3831</v>
      </c>
      <c r="B377" s="1157" t="s">
        <v>3917</v>
      </c>
      <c r="C377" s="1157" t="s">
        <v>3829</v>
      </c>
      <c r="D377" s="1157" t="s">
        <v>3916</v>
      </c>
      <c r="E377" s="1156" t="s">
        <v>5385</v>
      </c>
      <c r="F377" s="1157">
        <v>73032</v>
      </c>
    </row>
    <row r="378" spans="1:6" ht="15">
      <c r="A378" s="1157" t="s">
        <v>3831</v>
      </c>
      <c r="B378" s="1157" t="s">
        <v>3915</v>
      </c>
      <c r="C378" s="1157" t="s">
        <v>3829</v>
      </c>
      <c r="D378" s="1157" t="s">
        <v>3914</v>
      </c>
      <c r="E378" s="1156" t="s">
        <v>5386</v>
      </c>
      <c r="F378" s="1157">
        <v>73083</v>
      </c>
    </row>
    <row r="379" spans="1:6" ht="15">
      <c r="A379" s="1157" t="s">
        <v>3831</v>
      </c>
      <c r="B379" s="1157" t="s">
        <v>3913</v>
      </c>
      <c r="C379" s="1157" t="s">
        <v>3829</v>
      </c>
      <c r="D379" s="1157" t="s">
        <v>3912</v>
      </c>
      <c r="E379" s="1156" t="s">
        <v>5387</v>
      </c>
      <c r="F379" s="1157">
        <v>73229</v>
      </c>
    </row>
    <row r="380" spans="1:6" ht="15">
      <c r="A380" s="1157" t="s">
        <v>3831</v>
      </c>
      <c r="B380" s="1157" t="s">
        <v>3911</v>
      </c>
      <c r="C380" s="1157" t="s">
        <v>3829</v>
      </c>
      <c r="D380" s="1157" t="s">
        <v>3910</v>
      </c>
      <c r="E380" s="1156" t="s">
        <v>5388</v>
      </c>
      <c r="F380" s="1157">
        <v>73423</v>
      </c>
    </row>
    <row r="381" spans="1:6" ht="15">
      <c r="A381" s="1157" t="s">
        <v>3831</v>
      </c>
      <c r="B381" s="1157" t="s">
        <v>3909</v>
      </c>
      <c r="C381" s="1157" t="s">
        <v>3829</v>
      </c>
      <c r="D381" s="1157" t="s">
        <v>3908</v>
      </c>
      <c r="E381" s="1156" t="s">
        <v>5389</v>
      </c>
      <c r="F381" s="1157">
        <v>73440</v>
      </c>
    </row>
    <row r="382" spans="1:6" ht="15">
      <c r="A382" s="1157" t="s">
        <v>3831</v>
      </c>
      <c r="B382" s="1157" t="s">
        <v>3907</v>
      </c>
      <c r="C382" s="1157" t="s">
        <v>3829</v>
      </c>
      <c r="D382" s="1157" t="s">
        <v>3906</v>
      </c>
      <c r="E382" s="1156" t="s">
        <v>5390</v>
      </c>
      <c r="F382" s="1157">
        <v>73628</v>
      </c>
    </row>
    <row r="383" spans="1:6" ht="15">
      <c r="A383" s="1157" t="s">
        <v>3831</v>
      </c>
      <c r="B383" s="1157" t="s">
        <v>3905</v>
      </c>
      <c r="C383" s="1157" t="s">
        <v>3829</v>
      </c>
      <c r="D383" s="1157" t="s">
        <v>3904</v>
      </c>
      <c r="E383" s="1156" t="s">
        <v>5391</v>
      </c>
      <c r="F383" s="1157">
        <v>73644</v>
      </c>
    </row>
    <row r="384" spans="1:6" ht="15">
      <c r="A384" s="1157" t="s">
        <v>3831</v>
      </c>
      <c r="B384" s="1157" t="s">
        <v>3903</v>
      </c>
      <c r="C384" s="1157" t="s">
        <v>3829</v>
      </c>
      <c r="D384" s="1157" t="s">
        <v>3902</v>
      </c>
      <c r="E384" s="1156" t="s">
        <v>5392</v>
      </c>
      <c r="F384" s="1157">
        <v>73679</v>
      </c>
    </row>
    <row r="385" spans="1:6" ht="15">
      <c r="A385" s="1157" t="s">
        <v>3831</v>
      </c>
      <c r="B385" s="1157" t="s">
        <v>3901</v>
      </c>
      <c r="C385" s="1157" t="s">
        <v>3829</v>
      </c>
      <c r="D385" s="1157" t="s">
        <v>3900</v>
      </c>
      <c r="E385" s="1156" t="s">
        <v>5393</v>
      </c>
      <c r="F385" s="1157">
        <v>73687</v>
      </c>
    </row>
    <row r="386" spans="1:6" ht="15">
      <c r="A386" s="1157" t="s">
        <v>3831</v>
      </c>
      <c r="B386" s="1157" t="s">
        <v>3899</v>
      </c>
      <c r="C386" s="1157" t="s">
        <v>3829</v>
      </c>
      <c r="D386" s="1157" t="s">
        <v>3898</v>
      </c>
      <c r="E386" s="1156" t="s">
        <v>5394</v>
      </c>
      <c r="F386" s="1157">
        <v>74021</v>
      </c>
    </row>
    <row r="387" spans="1:6" ht="15">
      <c r="A387" s="1157" t="s">
        <v>3831</v>
      </c>
      <c r="B387" s="1157" t="s">
        <v>3897</v>
      </c>
      <c r="C387" s="1157" t="s">
        <v>3829</v>
      </c>
      <c r="D387" s="1157" t="s">
        <v>3896</v>
      </c>
      <c r="E387" s="1156" t="s">
        <v>5395</v>
      </c>
      <c r="F387" s="1157">
        <v>74055</v>
      </c>
    </row>
    <row r="388" spans="1:6" ht="15">
      <c r="A388" s="1157" t="s">
        <v>3831</v>
      </c>
      <c r="B388" s="1157" t="s">
        <v>3895</v>
      </c>
      <c r="C388" s="1157" t="s">
        <v>3829</v>
      </c>
      <c r="D388" s="1157" t="s">
        <v>3894</v>
      </c>
      <c r="E388" s="1156" t="s">
        <v>5396</v>
      </c>
      <c r="F388" s="1157">
        <v>74071</v>
      </c>
    </row>
    <row r="389" spans="1:6" ht="15">
      <c r="A389" s="1157" t="s">
        <v>3831</v>
      </c>
      <c r="B389" s="1157" t="s">
        <v>3893</v>
      </c>
      <c r="C389" s="1157" t="s">
        <v>3829</v>
      </c>
      <c r="D389" s="1157" t="s">
        <v>3892</v>
      </c>
      <c r="E389" s="1156" t="s">
        <v>5397</v>
      </c>
      <c r="F389" s="1157">
        <v>74080</v>
      </c>
    </row>
    <row r="390" spans="1:6" ht="15">
      <c r="A390" s="1157" t="s">
        <v>3831</v>
      </c>
      <c r="B390" s="1157" t="s">
        <v>3891</v>
      </c>
      <c r="C390" s="1157" t="s">
        <v>3829</v>
      </c>
      <c r="D390" s="1157" t="s">
        <v>3890</v>
      </c>
      <c r="E390" s="1156" t="s">
        <v>5398</v>
      </c>
      <c r="F390" s="1157">
        <v>74217</v>
      </c>
    </row>
    <row r="391" spans="1:6" ht="15">
      <c r="A391" s="1157" t="s">
        <v>3831</v>
      </c>
      <c r="B391" s="1157" t="s">
        <v>3889</v>
      </c>
      <c r="C391" s="1157" t="s">
        <v>3829</v>
      </c>
      <c r="D391" s="1157" t="s">
        <v>3888</v>
      </c>
      <c r="E391" s="1156" t="s">
        <v>5399</v>
      </c>
      <c r="F391" s="1157">
        <v>74225</v>
      </c>
    </row>
    <row r="392" spans="1:6" ht="15">
      <c r="A392" s="1157" t="s">
        <v>3831</v>
      </c>
      <c r="B392" s="1157" t="s">
        <v>3887</v>
      </c>
      <c r="C392" s="1157" t="s">
        <v>3829</v>
      </c>
      <c r="D392" s="1157" t="s">
        <v>3886</v>
      </c>
      <c r="E392" s="1156" t="s">
        <v>5400</v>
      </c>
      <c r="F392" s="1157">
        <v>74233</v>
      </c>
    </row>
    <row r="393" spans="1:6" ht="15">
      <c r="A393" s="1157" t="s">
        <v>3831</v>
      </c>
      <c r="B393" s="1157" t="s">
        <v>3885</v>
      </c>
      <c r="C393" s="1157" t="s">
        <v>3829</v>
      </c>
      <c r="D393" s="1157" t="s">
        <v>3884</v>
      </c>
      <c r="E393" s="1156" t="s">
        <v>5401</v>
      </c>
      <c r="F393" s="1157">
        <v>74446</v>
      </c>
    </row>
    <row r="394" spans="1:6" ht="15">
      <c r="A394" s="1157" t="s">
        <v>3831</v>
      </c>
      <c r="B394" s="1157" t="s">
        <v>3883</v>
      </c>
      <c r="C394" s="1157" t="s">
        <v>3829</v>
      </c>
      <c r="D394" s="1157" t="s">
        <v>3882</v>
      </c>
      <c r="E394" s="1156" t="s">
        <v>5402</v>
      </c>
      <c r="F394" s="1157">
        <v>74454</v>
      </c>
    </row>
    <row r="395" spans="1:6" ht="15">
      <c r="A395" s="1157" t="s">
        <v>3831</v>
      </c>
      <c r="B395" s="1157" t="s">
        <v>3639</v>
      </c>
      <c r="C395" s="1157" t="s">
        <v>3829</v>
      </c>
      <c r="D395" s="1157" t="s">
        <v>3638</v>
      </c>
      <c r="E395" s="1156" t="s">
        <v>5403</v>
      </c>
      <c r="F395" s="1157">
        <v>74462</v>
      </c>
    </row>
    <row r="396" spans="1:6" ht="15">
      <c r="A396" s="1157" t="s">
        <v>3831</v>
      </c>
      <c r="B396" s="1157" t="s">
        <v>3881</v>
      </c>
      <c r="C396" s="1157" t="s">
        <v>3829</v>
      </c>
      <c r="D396" s="1157" t="s">
        <v>3880</v>
      </c>
      <c r="E396" s="1156" t="s">
        <v>5404</v>
      </c>
      <c r="F396" s="1157">
        <v>74471</v>
      </c>
    </row>
    <row r="397" spans="1:6" ht="15">
      <c r="A397" s="1157" t="s">
        <v>3831</v>
      </c>
      <c r="B397" s="1157" t="s">
        <v>3879</v>
      </c>
      <c r="C397" s="1157" t="s">
        <v>3829</v>
      </c>
      <c r="D397" s="1157" t="s">
        <v>3878</v>
      </c>
      <c r="E397" s="1156" t="s">
        <v>5405</v>
      </c>
      <c r="F397" s="1157">
        <v>74616</v>
      </c>
    </row>
    <row r="398" spans="1:6" ht="15">
      <c r="A398" s="1157" t="s">
        <v>3831</v>
      </c>
      <c r="B398" s="1157" t="s">
        <v>3877</v>
      </c>
      <c r="C398" s="1157" t="s">
        <v>3829</v>
      </c>
      <c r="D398" s="1157" t="s">
        <v>3876</v>
      </c>
      <c r="E398" s="1156" t="s">
        <v>5406</v>
      </c>
      <c r="F398" s="1157">
        <v>74641</v>
      </c>
    </row>
    <row r="399" spans="1:6" ht="15">
      <c r="A399" s="1157" t="s">
        <v>3831</v>
      </c>
      <c r="B399" s="1157" t="s">
        <v>3875</v>
      </c>
      <c r="C399" s="1157" t="s">
        <v>3829</v>
      </c>
      <c r="D399" s="1157" t="s">
        <v>3874</v>
      </c>
      <c r="E399" s="1156" t="s">
        <v>5407</v>
      </c>
      <c r="F399" s="1157">
        <v>74659</v>
      </c>
    </row>
    <row r="400" spans="1:6" ht="15">
      <c r="A400" s="1157" t="s">
        <v>3831</v>
      </c>
      <c r="B400" s="1157" t="s">
        <v>3873</v>
      </c>
      <c r="C400" s="1157" t="s">
        <v>3829</v>
      </c>
      <c r="D400" s="1157" t="s">
        <v>3872</v>
      </c>
      <c r="E400" s="1156" t="s">
        <v>5408</v>
      </c>
      <c r="F400" s="1157">
        <v>74667</v>
      </c>
    </row>
    <row r="401" spans="1:6" ht="15">
      <c r="A401" s="1157" t="s">
        <v>3831</v>
      </c>
      <c r="B401" s="1157" t="s">
        <v>3871</v>
      </c>
      <c r="C401" s="1157" t="s">
        <v>3829</v>
      </c>
      <c r="D401" s="1157" t="s">
        <v>3870</v>
      </c>
      <c r="E401" s="1156" t="s">
        <v>5409</v>
      </c>
      <c r="F401" s="1157">
        <v>74811</v>
      </c>
    </row>
    <row r="402" spans="1:6" ht="15">
      <c r="A402" s="1157" t="s">
        <v>3831</v>
      </c>
      <c r="B402" s="1157" t="s">
        <v>3869</v>
      </c>
      <c r="C402" s="1157" t="s">
        <v>3829</v>
      </c>
      <c r="D402" s="1157" t="s">
        <v>3868</v>
      </c>
      <c r="E402" s="1156" t="s">
        <v>5410</v>
      </c>
      <c r="F402" s="1157">
        <v>74829</v>
      </c>
    </row>
    <row r="403" spans="1:6" ht="15">
      <c r="A403" s="1157" t="s">
        <v>3831</v>
      </c>
      <c r="B403" s="1157" t="s">
        <v>3867</v>
      </c>
      <c r="C403" s="1157" t="s">
        <v>3829</v>
      </c>
      <c r="D403" s="1157" t="s">
        <v>3866</v>
      </c>
      <c r="E403" s="1156" t="s">
        <v>5411</v>
      </c>
      <c r="F403" s="1157">
        <v>74837</v>
      </c>
    </row>
    <row r="404" spans="1:6" ht="15">
      <c r="A404" s="1157" t="s">
        <v>3831</v>
      </c>
      <c r="B404" s="1157" t="s">
        <v>3865</v>
      </c>
      <c r="C404" s="1157" t="s">
        <v>3829</v>
      </c>
      <c r="D404" s="1157" t="s">
        <v>3864</v>
      </c>
      <c r="E404" s="1156" t="s">
        <v>5412</v>
      </c>
      <c r="F404" s="1157">
        <v>74845</v>
      </c>
    </row>
    <row r="405" spans="1:6" ht="15">
      <c r="A405" s="1157" t="s">
        <v>3831</v>
      </c>
      <c r="B405" s="1157" t="s">
        <v>3863</v>
      </c>
      <c r="C405" s="1157" t="s">
        <v>3829</v>
      </c>
      <c r="D405" s="1157" t="s">
        <v>3862</v>
      </c>
      <c r="E405" s="1156" t="s">
        <v>5413</v>
      </c>
      <c r="F405" s="1157">
        <v>75019</v>
      </c>
    </row>
    <row r="406" spans="1:6" ht="15">
      <c r="A406" s="1157" t="s">
        <v>3831</v>
      </c>
      <c r="B406" s="1157" t="s">
        <v>3861</v>
      </c>
      <c r="C406" s="1157" t="s">
        <v>3829</v>
      </c>
      <c r="D406" s="1157" t="s">
        <v>3860</v>
      </c>
      <c r="E406" s="1156" t="s">
        <v>5414</v>
      </c>
      <c r="F406" s="1157">
        <v>75027</v>
      </c>
    </row>
    <row r="407" spans="1:6" ht="15">
      <c r="A407" s="1157" t="s">
        <v>3831</v>
      </c>
      <c r="B407" s="1157" t="s">
        <v>3859</v>
      </c>
      <c r="C407" s="1157" t="s">
        <v>3829</v>
      </c>
      <c r="D407" s="1157" t="s">
        <v>3858</v>
      </c>
      <c r="E407" s="1156" t="s">
        <v>5415</v>
      </c>
      <c r="F407" s="1157">
        <v>75035</v>
      </c>
    </row>
    <row r="408" spans="1:6" ht="15">
      <c r="A408" s="1157" t="s">
        <v>3831</v>
      </c>
      <c r="B408" s="1157" t="s">
        <v>3857</v>
      </c>
      <c r="C408" s="1157" t="s">
        <v>3829</v>
      </c>
      <c r="D408" s="1157" t="s">
        <v>3856</v>
      </c>
      <c r="E408" s="1156" t="s">
        <v>5416</v>
      </c>
      <c r="F408" s="1157">
        <v>75043</v>
      </c>
    </row>
    <row r="409" spans="1:6" ht="15">
      <c r="A409" s="1157" t="s">
        <v>3831</v>
      </c>
      <c r="B409" s="1157" t="s">
        <v>3855</v>
      </c>
      <c r="C409" s="1157" t="s">
        <v>3829</v>
      </c>
      <c r="D409" s="1157" t="s">
        <v>3854</v>
      </c>
      <c r="E409" s="1156" t="s">
        <v>5417</v>
      </c>
      <c r="F409" s="1157">
        <v>75051</v>
      </c>
    </row>
    <row r="410" spans="1:6" ht="15">
      <c r="A410" s="1157" t="s">
        <v>3831</v>
      </c>
      <c r="B410" s="1157" t="s">
        <v>3853</v>
      </c>
      <c r="C410" s="1157" t="s">
        <v>3829</v>
      </c>
      <c r="D410" s="1157" t="s">
        <v>3852</v>
      </c>
      <c r="E410" s="1156" t="s">
        <v>5418</v>
      </c>
      <c r="F410" s="1157">
        <v>75213</v>
      </c>
    </row>
    <row r="411" spans="1:6" ht="15">
      <c r="A411" s="1157" t="s">
        <v>3831</v>
      </c>
      <c r="B411" s="1157" t="s">
        <v>3851</v>
      </c>
      <c r="C411" s="1157" t="s">
        <v>3829</v>
      </c>
      <c r="D411" s="1157" t="s">
        <v>3850</v>
      </c>
      <c r="E411" s="1156" t="s">
        <v>5419</v>
      </c>
      <c r="F411" s="1157">
        <v>75221</v>
      </c>
    </row>
    <row r="412" spans="1:6" ht="15">
      <c r="A412" s="1157" t="s">
        <v>3831</v>
      </c>
      <c r="B412" s="1157" t="s">
        <v>3849</v>
      </c>
      <c r="C412" s="1157" t="s">
        <v>3829</v>
      </c>
      <c r="D412" s="1157" t="s">
        <v>3848</v>
      </c>
      <c r="E412" s="1156" t="s">
        <v>5420</v>
      </c>
      <c r="F412" s="1157">
        <v>75418</v>
      </c>
    </row>
    <row r="413" spans="1:6" ht="15">
      <c r="A413" s="1157" t="s">
        <v>3831</v>
      </c>
      <c r="B413" s="1157" t="s">
        <v>3847</v>
      </c>
      <c r="C413" s="1157" t="s">
        <v>3829</v>
      </c>
      <c r="D413" s="1157" t="s">
        <v>3846</v>
      </c>
      <c r="E413" s="1156" t="s">
        <v>5421</v>
      </c>
      <c r="F413" s="1157">
        <v>75426</v>
      </c>
    </row>
    <row r="414" spans="1:6" ht="15">
      <c r="A414" s="1157" t="s">
        <v>3831</v>
      </c>
      <c r="B414" s="1157" t="s">
        <v>3845</v>
      </c>
      <c r="C414" s="1157" t="s">
        <v>3829</v>
      </c>
      <c r="D414" s="1157" t="s">
        <v>3844</v>
      </c>
      <c r="E414" s="1156" t="s">
        <v>5422</v>
      </c>
      <c r="F414" s="1157">
        <v>75434</v>
      </c>
    </row>
    <row r="415" spans="1:6" ht="15">
      <c r="A415" s="1157" t="s">
        <v>3831</v>
      </c>
      <c r="B415" s="1157" t="s">
        <v>3843</v>
      </c>
      <c r="C415" s="1157" t="s">
        <v>3829</v>
      </c>
      <c r="D415" s="1157" t="s">
        <v>3842</v>
      </c>
      <c r="E415" s="1156" t="s">
        <v>5423</v>
      </c>
      <c r="F415" s="1157">
        <v>75442</v>
      </c>
    </row>
    <row r="416" spans="1:6" ht="15">
      <c r="A416" s="1157" t="s">
        <v>3831</v>
      </c>
      <c r="B416" s="1157" t="s">
        <v>3841</v>
      </c>
      <c r="C416" s="1157" t="s">
        <v>3829</v>
      </c>
      <c r="D416" s="1157" t="s">
        <v>3840</v>
      </c>
      <c r="E416" s="1156" t="s">
        <v>5424</v>
      </c>
      <c r="F416" s="1157">
        <v>75451</v>
      </c>
    </row>
    <row r="417" spans="1:6" ht="15">
      <c r="A417" s="1157" t="s">
        <v>3831</v>
      </c>
      <c r="B417" s="1157" t="s">
        <v>3839</v>
      </c>
      <c r="C417" s="1157" t="s">
        <v>3829</v>
      </c>
      <c r="D417" s="1157" t="s">
        <v>3838</v>
      </c>
      <c r="E417" s="1156" t="s">
        <v>5425</v>
      </c>
      <c r="F417" s="1157">
        <v>75469</v>
      </c>
    </row>
    <row r="418" spans="1:6" ht="15">
      <c r="A418" s="1157" t="s">
        <v>3831</v>
      </c>
      <c r="B418" s="1157" t="s">
        <v>3837</v>
      </c>
      <c r="C418" s="1157" t="s">
        <v>3829</v>
      </c>
      <c r="D418" s="1157" t="s">
        <v>3836</v>
      </c>
      <c r="E418" s="1156" t="s">
        <v>5426</v>
      </c>
      <c r="F418" s="1157">
        <v>75477</v>
      </c>
    </row>
    <row r="419" spans="1:6" ht="15">
      <c r="A419" s="1157" t="s">
        <v>3831</v>
      </c>
      <c r="B419" s="1157" t="s">
        <v>3835</v>
      </c>
      <c r="C419" s="1157" t="s">
        <v>3829</v>
      </c>
      <c r="D419" s="1157" t="s">
        <v>3834</v>
      </c>
      <c r="E419" s="1156" t="s">
        <v>5427</v>
      </c>
      <c r="F419" s="1157">
        <v>75485</v>
      </c>
    </row>
    <row r="420" spans="1:6" ht="15">
      <c r="A420" s="1157" t="s">
        <v>3831</v>
      </c>
      <c r="B420" s="1157" t="s">
        <v>3833</v>
      </c>
      <c r="C420" s="1157" t="s">
        <v>3829</v>
      </c>
      <c r="D420" s="1157" t="s">
        <v>3832</v>
      </c>
      <c r="E420" s="1156" t="s">
        <v>5428</v>
      </c>
      <c r="F420" s="1157">
        <v>75612</v>
      </c>
    </row>
    <row r="421" spans="1:6" ht="15">
      <c r="A421" s="1157" t="s">
        <v>3831</v>
      </c>
      <c r="B421" s="1157" t="s">
        <v>3830</v>
      </c>
      <c r="C421" s="1157" t="s">
        <v>3829</v>
      </c>
      <c r="D421" s="1157" t="s">
        <v>3828</v>
      </c>
      <c r="E421" s="1156" t="s">
        <v>5429</v>
      </c>
      <c r="F421" s="1157">
        <v>75647</v>
      </c>
    </row>
    <row r="422" spans="1:6" ht="15">
      <c r="A422" s="1154" t="s">
        <v>3743</v>
      </c>
      <c r="B422" s="1155"/>
      <c r="C422" s="1155" t="s">
        <v>3741</v>
      </c>
      <c r="D422" s="1155"/>
      <c r="E422" s="1156" t="s">
        <v>3743</v>
      </c>
      <c r="F422" s="1154">
        <v>80004</v>
      </c>
    </row>
    <row r="423" spans="1:6" ht="15">
      <c r="A423" s="1157" t="s">
        <v>3743</v>
      </c>
      <c r="B423" s="1157" t="s">
        <v>3827</v>
      </c>
      <c r="C423" s="1157" t="s">
        <v>3741</v>
      </c>
      <c r="D423" s="1157" t="s">
        <v>3826</v>
      </c>
      <c r="E423" s="1156" t="s">
        <v>5430</v>
      </c>
      <c r="F423" s="1157">
        <v>82015</v>
      </c>
    </row>
    <row r="424" spans="1:6" ht="15">
      <c r="A424" s="1157" t="s">
        <v>3743</v>
      </c>
      <c r="B424" s="1157" t="s">
        <v>3825</v>
      </c>
      <c r="C424" s="1157" t="s">
        <v>3741</v>
      </c>
      <c r="D424" s="1157" t="s">
        <v>3824</v>
      </c>
      <c r="E424" s="1156" t="s">
        <v>5431</v>
      </c>
      <c r="F424" s="1157">
        <v>82023</v>
      </c>
    </row>
    <row r="425" spans="1:6" ht="15">
      <c r="A425" s="1157" t="s">
        <v>3743</v>
      </c>
      <c r="B425" s="1157" t="s">
        <v>3823</v>
      </c>
      <c r="C425" s="1157" t="s">
        <v>3741</v>
      </c>
      <c r="D425" s="1157" t="s">
        <v>3822</v>
      </c>
      <c r="E425" s="1156" t="s">
        <v>5432</v>
      </c>
      <c r="F425" s="1157">
        <v>82031</v>
      </c>
    </row>
    <row r="426" spans="1:6" ht="15">
      <c r="A426" s="1157" t="s">
        <v>3743</v>
      </c>
      <c r="B426" s="1157" t="s">
        <v>3821</v>
      </c>
      <c r="C426" s="1157" t="s">
        <v>3741</v>
      </c>
      <c r="D426" s="1157" t="s">
        <v>1684</v>
      </c>
      <c r="E426" s="1156" t="s">
        <v>5433</v>
      </c>
      <c r="F426" s="1157">
        <v>82040</v>
      </c>
    </row>
    <row r="427" spans="1:6" ht="15">
      <c r="A427" s="1157" t="s">
        <v>3743</v>
      </c>
      <c r="B427" s="1157" t="s">
        <v>3820</v>
      </c>
      <c r="C427" s="1157" t="s">
        <v>3741</v>
      </c>
      <c r="D427" s="1157" t="s">
        <v>3819</v>
      </c>
      <c r="E427" s="1156" t="s">
        <v>5434</v>
      </c>
      <c r="F427" s="1157">
        <v>82058</v>
      </c>
    </row>
    <row r="428" spans="1:6" ht="15">
      <c r="A428" s="1157" t="s">
        <v>3743</v>
      </c>
      <c r="B428" s="1157" t="s">
        <v>3818</v>
      </c>
      <c r="C428" s="1157" t="s">
        <v>3741</v>
      </c>
      <c r="D428" s="1157" t="s">
        <v>3817</v>
      </c>
      <c r="E428" s="1156" t="s">
        <v>5435</v>
      </c>
      <c r="F428" s="1157">
        <v>82074</v>
      </c>
    </row>
    <row r="429" spans="1:6" ht="15">
      <c r="A429" s="1157" t="s">
        <v>3743</v>
      </c>
      <c r="B429" s="1157" t="s">
        <v>3816</v>
      </c>
      <c r="C429" s="1157" t="s">
        <v>3741</v>
      </c>
      <c r="D429" s="1157" t="s">
        <v>3815</v>
      </c>
      <c r="E429" s="1156" t="s">
        <v>5436</v>
      </c>
      <c r="F429" s="1157">
        <v>82082</v>
      </c>
    </row>
    <row r="430" spans="1:6" ht="15">
      <c r="A430" s="1157" t="s">
        <v>3743</v>
      </c>
      <c r="B430" s="1157" t="s">
        <v>3814</v>
      </c>
      <c r="C430" s="1157" t="s">
        <v>3741</v>
      </c>
      <c r="D430" s="1157" t="s">
        <v>3813</v>
      </c>
      <c r="E430" s="1156" t="s">
        <v>5437</v>
      </c>
      <c r="F430" s="1157">
        <v>82104</v>
      </c>
    </row>
    <row r="431" spans="1:6" ht="15">
      <c r="A431" s="1157" t="s">
        <v>3743</v>
      </c>
      <c r="B431" s="1157" t="s">
        <v>3812</v>
      </c>
      <c r="C431" s="1157" t="s">
        <v>3741</v>
      </c>
      <c r="D431" s="1157" t="s">
        <v>3811</v>
      </c>
      <c r="E431" s="1156" t="s">
        <v>5438</v>
      </c>
      <c r="F431" s="1157">
        <v>82112</v>
      </c>
    </row>
    <row r="432" spans="1:6" ht="15">
      <c r="A432" s="1157" t="s">
        <v>3743</v>
      </c>
      <c r="B432" s="1157" t="s">
        <v>3810</v>
      </c>
      <c r="C432" s="1157" t="s">
        <v>3741</v>
      </c>
      <c r="D432" s="1157" t="s">
        <v>3809</v>
      </c>
      <c r="E432" s="1156" t="s">
        <v>5439</v>
      </c>
      <c r="F432" s="1157">
        <v>82121</v>
      </c>
    </row>
    <row r="433" spans="1:6" ht="15">
      <c r="A433" s="1157" t="s">
        <v>3743</v>
      </c>
      <c r="B433" s="1157" t="s">
        <v>3808</v>
      </c>
      <c r="C433" s="1157" t="s">
        <v>3741</v>
      </c>
      <c r="D433" s="1157" t="s">
        <v>3807</v>
      </c>
      <c r="E433" s="1156" t="s">
        <v>5440</v>
      </c>
      <c r="F433" s="1157">
        <v>82147</v>
      </c>
    </row>
    <row r="434" spans="1:6" ht="15">
      <c r="A434" s="1157" t="s">
        <v>3743</v>
      </c>
      <c r="B434" s="1157" t="s">
        <v>3806</v>
      </c>
      <c r="C434" s="1157" t="s">
        <v>3741</v>
      </c>
      <c r="D434" s="1157" t="s">
        <v>3805</v>
      </c>
      <c r="E434" s="1156" t="s">
        <v>5441</v>
      </c>
      <c r="F434" s="1157">
        <v>82155</v>
      </c>
    </row>
    <row r="435" spans="1:6" ht="15">
      <c r="A435" s="1157" t="s">
        <v>3743</v>
      </c>
      <c r="B435" s="1157" t="s">
        <v>3804</v>
      </c>
      <c r="C435" s="1157" t="s">
        <v>3741</v>
      </c>
      <c r="D435" s="1157" t="s">
        <v>3803</v>
      </c>
      <c r="E435" s="1156" t="s">
        <v>5442</v>
      </c>
      <c r="F435" s="1157">
        <v>82163</v>
      </c>
    </row>
    <row r="436" spans="1:6" ht="15">
      <c r="A436" s="1157" t="s">
        <v>3743</v>
      </c>
      <c r="B436" s="1157" t="s">
        <v>3802</v>
      </c>
      <c r="C436" s="1157" t="s">
        <v>3741</v>
      </c>
      <c r="D436" s="1157" t="s">
        <v>3801</v>
      </c>
      <c r="E436" s="1156" t="s">
        <v>5443</v>
      </c>
      <c r="F436" s="1157">
        <v>82171</v>
      </c>
    </row>
    <row r="437" spans="1:6" ht="15">
      <c r="A437" s="1157" t="s">
        <v>3743</v>
      </c>
      <c r="B437" s="1157" t="s">
        <v>3800</v>
      </c>
      <c r="C437" s="1157" t="s">
        <v>3741</v>
      </c>
      <c r="D437" s="1157" t="s">
        <v>3799</v>
      </c>
      <c r="E437" s="1156" t="s">
        <v>5444</v>
      </c>
      <c r="F437" s="1157">
        <v>82198</v>
      </c>
    </row>
    <row r="438" spans="1:6" ht="15">
      <c r="A438" s="1157" t="s">
        <v>3743</v>
      </c>
      <c r="B438" s="1157" t="s">
        <v>3798</v>
      </c>
      <c r="C438" s="1157" t="s">
        <v>3741</v>
      </c>
      <c r="D438" s="1157" t="s">
        <v>3797</v>
      </c>
      <c r="E438" s="1156" t="s">
        <v>5445</v>
      </c>
      <c r="F438" s="1157">
        <v>82201</v>
      </c>
    </row>
    <row r="439" spans="1:6" ht="15">
      <c r="A439" s="1157" t="s">
        <v>3743</v>
      </c>
      <c r="B439" s="1157" t="s">
        <v>3796</v>
      </c>
      <c r="C439" s="1157" t="s">
        <v>3741</v>
      </c>
      <c r="D439" s="1157" t="s">
        <v>3795</v>
      </c>
      <c r="E439" s="1156" t="s">
        <v>5446</v>
      </c>
      <c r="F439" s="1157">
        <v>82210</v>
      </c>
    </row>
    <row r="440" spans="1:6" ht="15">
      <c r="A440" s="1157" t="s">
        <v>3743</v>
      </c>
      <c r="B440" s="1157" t="s">
        <v>3794</v>
      </c>
      <c r="C440" s="1157" t="s">
        <v>3741</v>
      </c>
      <c r="D440" s="1157" t="s">
        <v>1592</v>
      </c>
      <c r="E440" s="1156" t="s">
        <v>5447</v>
      </c>
      <c r="F440" s="1157">
        <v>82228</v>
      </c>
    </row>
    <row r="441" spans="1:6" ht="15">
      <c r="A441" s="1157" t="s">
        <v>3743</v>
      </c>
      <c r="B441" s="1157" t="s">
        <v>3793</v>
      </c>
      <c r="C441" s="1157" t="s">
        <v>3741</v>
      </c>
      <c r="D441" s="1157" t="s">
        <v>3792</v>
      </c>
      <c r="E441" s="1156" t="s">
        <v>5448</v>
      </c>
      <c r="F441" s="1157">
        <v>82236</v>
      </c>
    </row>
    <row r="442" spans="1:6" ht="15">
      <c r="A442" s="1157" t="s">
        <v>3743</v>
      </c>
      <c r="B442" s="1157" t="s">
        <v>3791</v>
      </c>
      <c r="C442" s="1157" t="s">
        <v>3741</v>
      </c>
      <c r="D442" s="1157" t="s">
        <v>3790</v>
      </c>
      <c r="E442" s="1156" t="s">
        <v>5449</v>
      </c>
      <c r="F442" s="1157">
        <v>82244</v>
      </c>
    </row>
    <row r="443" spans="1:6" ht="15">
      <c r="A443" s="1157" t="s">
        <v>3743</v>
      </c>
      <c r="B443" s="1157" t="s">
        <v>3789</v>
      </c>
      <c r="C443" s="1157" t="s">
        <v>3741</v>
      </c>
      <c r="D443" s="1157" t="s">
        <v>3788</v>
      </c>
      <c r="E443" s="1156" t="s">
        <v>5450</v>
      </c>
      <c r="F443" s="1157">
        <v>82252</v>
      </c>
    </row>
    <row r="444" spans="1:6" ht="15">
      <c r="A444" s="1157" t="s">
        <v>3743</v>
      </c>
      <c r="B444" s="1157" t="s">
        <v>3787</v>
      </c>
      <c r="C444" s="1157" t="s">
        <v>3741</v>
      </c>
      <c r="D444" s="1157" t="s">
        <v>3786</v>
      </c>
      <c r="E444" s="1156" t="s">
        <v>5451</v>
      </c>
      <c r="F444" s="1157">
        <v>82261</v>
      </c>
    </row>
    <row r="445" spans="1:6" ht="15">
      <c r="A445" s="1157" t="s">
        <v>3743</v>
      </c>
      <c r="B445" s="1157" t="s">
        <v>3785</v>
      </c>
      <c r="C445" s="1157" t="s">
        <v>3741</v>
      </c>
      <c r="D445" s="1157" t="s">
        <v>3784</v>
      </c>
      <c r="E445" s="1156" t="s">
        <v>5452</v>
      </c>
      <c r="F445" s="1157">
        <v>82279</v>
      </c>
    </row>
    <row r="446" spans="1:6" ht="15">
      <c r="A446" s="1157" t="s">
        <v>3743</v>
      </c>
      <c r="B446" s="1157" t="s">
        <v>3783</v>
      </c>
      <c r="C446" s="1157" t="s">
        <v>3741</v>
      </c>
      <c r="D446" s="1157" t="s">
        <v>3782</v>
      </c>
      <c r="E446" s="1156" t="s">
        <v>5453</v>
      </c>
      <c r="F446" s="1157">
        <v>82287</v>
      </c>
    </row>
    <row r="447" spans="1:6" ht="15">
      <c r="A447" s="1157" t="s">
        <v>3743</v>
      </c>
      <c r="B447" s="1157" t="s">
        <v>3781</v>
      </c>
      <c r="C447" s="1157" t="s">
        <v>3741</v>
      </c>
      <c r="D447" s="1157" t="s">
        <v>3780</v>
      </c>
      <c r="E447" s="1156" t="s">
        <v>5454</v>
      </c>
      <c r="F447" s="1157">
        <v>82295</v>
      </c>
    </row>
    <row r="448" spans="1:6" ht="15">
      <c r="A448" s="1157" t="s">
        <v>3743</v>
      </c>
      <c r="B448" s="1157" t="s">
        <v>3779</v>
      </c>
      <c r="C448" s="1157" t="s">
        <v>3741</v>
      </c>
      <c r="D448" s="1157" t="s">
        <v>3778</v>
      </c>
      <c r="E448" s="1156" t="s">
        <v>5455</v>
      </c>
      <c r="F448" s="1157">
        <v>82309</v>
      </c>
    </row>
    <row r="449" spans="1:6" ht="15">
      <c r="A449" s="1157" t="s">
        <v>3743</v>
      </c>
      <c r="B449" s="1157" t="s">
        <v>3777</v>
      </c>
      <c r="C449" s="1157" t="s">
        <v>3741</v>
      </c>
      <c r="D449" s="1157" t="s">
        <v>3776</v>
      </c>
      <c r="E449" s="1156" t="s">
        <v>5456</v>
      </c>
      <c r="F449" s="1157">
        <v>82317</v>
      </c>
    </row>
    <row r="450" spans="1:6" ht="15">
      <c r="A450" s="1157" t="s">
        <v>3743</v>
      </c>
      <c r="B450" s="1157" t="s">
        <v>3775</v>
      </c>
      <c r="C450" s="1157" t="s">
        <v>3741</v>
      </c>
      <c r="D450" s="1157" t="s">
        <v>3774</v>
      </c>
      <c r="E450" s="1156" t="s">
        <v>5457</v>
      </c>
      <c r="F450" s="1157">
        <v>82325</v>
      </c>
    </row>
    <row r="451" spans="1:6" ht="15">
      <c r="A451" s="1157" t="s">
        <v>3743</v>
      </c>
      <c r="B451" s="1157" t="s">
        <v>3773</v>
      </c>
      <c r="C451" s="1157" t="s">
        <v>3741</v>
      </c>
      <c r="D451" s="1157" t="s">
        <v>3772</v>
      </c>
      <c r="E451" s="1156" t="s">
        <v>5458</v>
      </c>
      <c r="F451" s="1157">
        <v>82333</v>
      </c>
    </row>
    <row r="452" spans="1:6" ht="15">
      <c r="A452" s="1157" t="s">
        <v>3743</v>
      </c>
      <c r="B452" s="1157" t="s">
        <v>3771</v>
      </c>
      <c r="C452" s="1157" t="s">
        <v>3741</v>
      </c>
      <c r="D452" s="1157" t="s">
        <v>3770</v>
      </c>
      <c r="E452" s="1156" t="s">
        <v>5459</v>
      </c>
      <c r="F452" s="1157">
        <v>82341</v>
      </c>
    </row>
    <row r="453" spans="1:6" ht="15">
      <c r="A453" s="1157" t="s">
        <v>3743</v>
      </c>
      <c r="B453" s="1157" t="s">
        <v>3769</v>
      </c>
      <c r="C453" s="1157" t="s">
        <v>3741</v>
      </c>
      <c r="D453" s="1157" t="s">
        <v>3768</v>
      </c>
      <c r="E453" s="1156" t="s">
        <v>5460</v>
      </c>
      <c r="F453" s="1157">
        <v>82350</v>
      </c>
    </row>
    <row r="454" spans="1:6" ht="15">
      <c r="A454" s="1157" t="s">
        <v>3743</v>
      </c>
      <c r="B454" s="1157" t="s">
        <v>3767</v>
      </c>
      <c r="C454" s="1157" t="s">
        <v>3741</v>
      </c>
      <c r="D454" s="1157" t="s">
        <v>3766</v>
      </c>
      <c r="E454" s="1156" t="s">
        <v>5461</v>
      </c>
      <c r="F454" s="1157">
        <v>82368</v>
      </c>
    </row>
    <row r="455" spans="1:6" ht="15">
      <c r="A455" s="1157" t="s">
        <v>3743</v>
      </c>
      <c r="B455" s="1157" t="s">
        <v>3765</v>
      </c>
      <c r="C455" s="1157" t="s">
        <v>3741</v>
      </c>
      <c r="D455" s="1157" t="s">
        <v>3764</v>
      </c>
      <c r="E455" s="1156" t="s">
        <v>5462</v>
      </c>
      <c r="F455" s="1157">
        <v>83020</v>
      </c>
    </row>
    <row r="456" spans="1:6" ht="15">
      <c r="A456" s="1157" t="s">
        <v>3743</v>
      </c>
      <c r="B456" s="1157" t="s">
        <v>3763</v>
      </c>
      <c r="C456" s="1157" t="s">
        <v>3741</v>
      </c>
      <c r="D456" s="1157" t="s">
        <v>3762</v>
      </c>
      <c r="E456" s="1156" t="s">
        <v>5463</v>
      </c>
      <c r="F456" s="1157">
        <v>83097</v>
      </c>
    </row>
    <row r="457" spans="1:6" ht="15">
      <c r="A457" s="1157" t="s">
        <v>3743</v>
      </c>
      <c r="B457" s="1157" t="s">
        <v>3761</v>
      </c>
      <c r="C457" s="1157" t="s">
        <v>3741</v>
      </c>
      <c r="D457" s="1157" t="s">
        <v>3760</v>
      </c>
      <c r="E457" s="1156" t="s">
        <v>5464</v>
      </c>
      <c r="F457" s="1157">
        <v>83101</v>
      </c>
    </row>
    <row r="458" spans="1:6" ht="15">
      <c r="A458" s="1157" t="s">
        <v>3743</v>
      </c>
      <c r="B458" s="1157" t="s">
        <v>3759</v>
      </c>
      <c r="C458" s="1157" t="s">
        <v>3741</v>
      </c>
      <c r="D458" s="1157" t="s">
        <v>3758</v>
      </c>
      <c r="E458" s="1156" t="s">
        <v>5465</v>
      </c>
      <c r="F458" s="1157">
        <v>83411</v>
      </c>
    </row>
    <row r="459" spans="1:6" ht="15">
      <c r="A459" s="1157" t="s">
        <v>3743</v>
      </c>
      <c r="B459" s="1157" t="s">
        <v>3757</v>
      </c>
      <c r="C459" s="1157" t="s">
        <v>3741</v>
      </c>
      <c r="D459" s="1157" t="s">
        <v>3756</v>
      </c>
      <c r="E459" s="1156" t="s">
        <v>5466</v>
      </c>
      <c r="F459" s="1157">
        <v>83640</v>
      </c>
    </row>
    <row r="460" spans="1:6" ht="15">
      <c r="A460" s="1157" t="s">
        <v>3743</v>
      </c>
      <c r="B460" s="1157" t="s">
        <v>3755</v>
      </c>
      <c r="C460" s="1157" t="s">
        <v>3741</v>
      </c>
      <c r="D460" s="1157" t="s">
        <v>3754</v>
      </c>
      <c r="E460" s="1156" t="s">
        <v>5467</v>
      </c>
      <c r="F460" s="1157">
        <v>84425</v>
      </c>
    </row>
    <row r="461" spans="1:6" ht="15">
      <c r="A461" s="1157" t="s">
        <v>3743</v>
      </c>
      <c r="B461" s="1157" t="s">
        <v>3753</v>
      </c>
      <c r="C461" s="1157" t="s">
        <v>3741</v>
      </c>
      <c r="D461" s="1157" t="s">
        <v>3752</v>
      </c>
      <c r="E461" s="1156" t="s">
        <v>5468</v>
      </c>
      <c r="F461" s="1157">
        <v>84433</v>
      </c>
    </row>
    <row r="462" spans="1:6" ht="15">
      <c r="A462" s="1157" t="s">
        <v>3743</v>
      </c>
      <c r="B462" s="1157" t="s">
        <v>3751</v>
      </c>
      <c r="C462" s="1157" t="s">
        <v>3741</v>
      </c>
      <c r="D462" s="1157" t="s">
        <v>3750</v>
      </c>
      <c r="E462" s="1156" t="s">
        <v>5469</v>
      </c>
      <c r="F462" s="1157">
        <v>84476</v>
      </c>
    </row>
    <row r="463" spans="1:6" ht="15">
      <c r="A463" s="1157" t="s">
        <v>3743</v>
      </c>
      <c r="B463" s="1157" t="s">
        <v>3749</v>
      </c>
      <c r="C463" s="1157" t="s">
        <v>3741</v>
      </c>
      <c r="D463" s="1157" t="s">
        <v>3748</v>
      </c>
      <c r="E463" s="1156" t="s">
        <v>5470</v>
      </c>
      <c r="F463" s="1157">
        <v>85219</v>
      </c>
    </row>
    <row r="464" spans="1:6" ht="15">
      <c r="A464" s="1157" t="s">
        <v>3743</v>
      </c>
      <c r="B464" s="1157" t="s">
        <v>3747</v>
      </c>
      <c r="C464" s="1157" t="s">
        <v>3741</v>
      </c>
      <c r="D464" s="1157" t="s">
        <v>3746</v>
      </c>
      <c r="E464" s="1156" t="s">
        <v>5471</v>
      </c>
      <c r="F464" s="1157">
        <v>85421</v>
      </c>
    </row>
    <row r="465" spans="1:6" ht="15">
      <c r="A465" s="1157" t="s">
        <v>3743</v>
      </c>
      <c r="B465" s="1157" t="s">
        <v>3745</v>
      </c>
      <c r="C465" s="1157" t="s">
        <v>3741</v>
      </c>
      <c r="D465" s="1157" t="s">
        <v>3744</v>
      </c>
      <c r="E465" s="1156" t="s">
        <v>5472</v>
      </c>
      <c r="F465" s="1157">
        <v>85464</v>
      </c>
    </row>
    <row r="466" spans="1:6" ht="15">
      <c r="A466" s="1157" t="s">
        <v>3743</v>
      </c>
      <c r="B466" s="1157" t="s">
        <v>3742</v>
      </c>
      <c r="C466" s="1157" t="s">
        <v>3741</v>
      </c>
      <c r="D466" s="1157" t="s">
        <v>3740</v>
      </c>
      <c r="E466" s="1156" t="s">
        <v>5473</v>
      </c>
      <c r="F466" s="1157">
        <v>85642</v>
      </c>
    </row>
    <row r="467" spans="1:6" ht="15">
      <c r="A467" s="1154" t="s">
        <v>3693</v>
      </c>
      <c r="B467" s="1155"/>
      <c r="C467" s="1155" t="s">
        <v>3691</v>
      </c>
      <c r="D467" s="1155"/>
      <c r="E467" s="1156" t="s">
        <v>3693</v>
      </c>
      <c r="F467" s="1154">
        <v>90000</v>
      </c>
    </row>
    <row r="468" spans="1:6" ht="15">
      <c r="A468" s="1157" t="s">
        <v>3693</v>
      </c>
      <c r="B468" s="1157" t="s">
        <v>3739</v>
      </c>
      <c r="C468" s="1157" t="s">
        <v>3691</v>
      </c>
      <c r="D468" s="1157" t="s">
        <v>3738</v>
      </c>
      <c r="E468" s="1156" t="s">
        <v>5474</v>
      </c>
      <c r="F468" s="1157">
        <v>92011</v>
      </c>
    </row>
    <row r="469" spans="1:6" ht="15">
      <c r="A469" s="1157" t="s">
        <v>3693</v>
      </c>
      <c r="B469" s="1157" t="s">
        <v>3737</v>
      </c>
      <c r="C469" s="1157" t="s">
        <v>3691</v>
      </c>
      <c r="D469" s="1157" t="s">
        <v>3736</v>
      </c>
      <c r="E469" s="1156" t="s">
        <v>5475</v>
      </c>
      <c r="F469" s="1157">
        <v>92029</v>
      </c>
    </row>
    <row r="470" spans="1:6" ht="15">
      <c r="A470" s="1157" t="s">
        <v>3693</v>
      </c>
      <c r="B470" s="1157" t="s">
        <v>3735</v>
      </c>
      <c r="C470" s="1157" t="s">
        <v>3691</v>
      </c>
      <c r="D470" s="1157" t="s">
        <v>3734</v>
      </c>
      <c r="E470" s="1156" t="s">
        <v>5476</v>
      </c>
      <c r="F470" s="1157">
        <v>92037</v>
      </c>
    </row>
    <row r="471" spans="1:6" ht="15">
      <c r="A471" s="1157" t="s">
        <v>3693</v>
      </c>
      <c r="B471" s="1157" t="s">
        <v>3733</v>
      </c>
      <c r="C471" s="1157" t="s">
        <v>3691</v>
      </c>
      <c r="D471" s="1157" t="s">
        <v>3732</v>
      </c>
      <c r="E471" s="1156" t="s">
        <v>5477</v>
      </c>
      <c r="F471" s="1157">
        <v>92045</v>
      </c>
    </row>
    <row r="472" spans="1:6" ht="15">
      <c r="A472" s="1157" t="s">
        <v>3693</v>
      </c>
      <c r="B472" s="1157" t="s">
        <v>3731</v>
      </c>
      <c r="C472" s="1157" t="s">
        <v>3691</v>
      </c>
      <c r="D472" s="1157" t="s">
        <v>3730</v>
      </c>
      <c r="E472" s="1156" t="s">
        <v>5478</v>
      </c>
      <c r="F472" s="1157">
        <v>92053</v>
      </c>
    </row>
    <row r="473" spans="1:6" ht="15">
      <c r="A473" s="1157" t="s">
        <v>3693</v>
      </c>
      <c r="B473" s="1157" t="s">
        <v>3729</v>
      </c>
      <c r="C473" s="1157" t="s">
        <v>3691</v>
      </c>
      <c r="D473" s="1157" t="s">
        <v>3728</v>
      </c>
      <c r="E473" s="1156" t="s">
        <v>5479</v>
      </c>
      <c r="F473" s="1157">
        <v>92061</v>
      </c>
    </row>
    <row r="474" spans="1:6" ht="15">
      <c r="A474" s="1157" t="s">
        <v>3693</v>
      </c>
      <c r="B474" s="1157" t="s">
        <v>3727</v>
      </c>
      <c r="C474" s="1157" t="s">
        <v>3691</v>
      </c>
      <c r="D474" s="1157" t="s">
        <v>3726</v>
      </c>
      <c r="E474" s="1156" t="s">
        <v>5480</v>
      </c>
      <c r="F474" s="1157">
        <v>92088</v>
      </c>
    </row>
    <row r="475" spans="1:6" ht="15">
      <c r="A475" s="1157" t="s">
        <v>3693</v>
      </c>
      <c r="B475" s="1157" t="s">
        <v>3725</v>
      </c>
      <c r="C475" s="1157" t="s">
        <v>3691</v>
      </c>
      <c r="D475" s="1157" t="s">
        <v>3724</v>
      </c>
      <c r="E475" s="1156" t="s">
        <v>5481</v>
      </c>
      <c r="F475" s="1157">
        <v>92096</v>
      </c>
    </row>
    <row r="476" spans="1:6" ht="15">
      <c r="A476" s="1157" t="s">
        <v>3693</v>
      </c>
      <c r="B476" s="1157" t="s">
        <v>3723</v>
      </c>
      <c r="C476" s="1157" t="s">
        <v>3691</v>
      </c>
      <c r="D476" s="1157" t="s">
        <v>3722</v>
      </c>
      <c r="E476" s="1156" t="s">
        <v>5482</v>
      </c>
      <c r="F476" s="1157">
        <v>92100</v>
      </c>
    </row>
    <row r="477" spans="1:6" ht="15">
      <c r="A477" s="1157" t="s">
        <v>3693</v>
      </c>
      <c r="B477" s="1157" t="s">
        <v>3721</v>
      </c>
      <c r="C477" s="1157" t="s">
        <v>3691</v>
      </c>
      <c r="D477" s="1157" t="s">
        <v>3720</v>
      </c>
      <c r="E477" s="1156" t="s">
        <v>5483</v>
      </c>
      <c r="F477" s="1157">
        <v>92118</v>
      </c>
    </row>
    <row r="478" spans="1:6" ht="15">
      <c r="A478" s="1157" t="s">
        <v>3693</v>
      </c>
      <c r="B478" s="1157" t="s">
        <v>3719</v>
      </c>
      <c r="C478" s="1157" t="s">
        <v>3691</v>
      </c>
      <c r="D478" s="1157" t="s">
        <v>3718</v>
      </c>
      <c r="E478" s="1156" t="s">
        <v>5484</v>
      </c>
      <c r="F478" s="1157">
        <v>92134</v>
      </c>
    </row>
    <row r="479" spans="1:6" ht="15">
      <c r="A479" s="1157" t="s">
        <v>3693</v>
      </c>
      <c r="B479" s="1157" t="s">
        <v>3717</v>
      </c>
      <c r="C479" s="1157" t="s">
        <v>3691</v>
      </c>
      <c r="D479" s="1157" t="s">
        <v>3478</v>
      </c>
      <c r="E479" s="1156" t="s">
        <v>5485</v>
      </c>
      <c r="F479" s="1157">
        <v>92142</v>
      </c>
    </row>
    <row r="480" spans="1:6" ht="15">
      <c r="A480" s="1157" t="s">
        <v>3693</v>
      </c>
      <c r="B480" s="1157" t="s">
        <v>3716</v>
      </c>
      <c r="C480" s="1157" t="s">
        <v>3691</v>
      </c>
      <c r="D480" s="1157" t="s">
        <v>3715</v>
      </c>
      <c r="E480" s="1156" t="s">
        <v>5486</v>
      </c>
      <c r="F480" s="1157">
        <v>92151</v>
      </c>
    </row>
    <row r="481" spans="1:6" ht="15">
      <c r="A481" s="1157" t="s">
        <v>3693</v>
      </c>
      <c r="B481" s="1157" t="s">
        <v>3714</v>
      </c>
      <c r="C481" s="1157" t="s">
        <v>3691</v>
      </c>
      <c r="D481" s="1157" t="s">
        <v>3713</v>
      </c>
      <c r="E481" s="1156" t="s">
        <v>5487</v>
      </c>
      <c r="F481" s="1157">
        <v>92169</v>
      </c>
    </row>
    <row r="482" spans="1:6" ht="15">
      <c r="A482" s="1157" t="s">
        <v>3693</v>
      </c>
      <c r="B482" s="1157" t="s">
        <v>3712</v>
      </c>
      <c r="C482" s="1157" t="s">
        <v>3691</v>
      </c>
      <c r="D482" s="1157" t="s">
        <v>3711</v>
      </c>
      <c r="E482" s="1156" t="s">
        <v>5488</v>
      </c>
      <c r="F482" s="1157">
        <v>93017</v>
      </c>
    </row>
    <row r="483" spans="1:6" ht="15">
      <c r="A483" s="1157" t="s">
        <v>3693</v>
      </c>
      <c r="B483" s="1157" t="s">
        <v>3710</v>
      </c>
      <c r="C483" s="1157" t="s">
        <v>3691</v>
      </c>
      <c r="D483" s="1157" t="s">
        <v>3709</v>
      </c>
      <c r="E483" s="1156" t="s">
        <v>5489</v>
      </c>
      <c r="F483" s="1157">
        <v>93424</v>
      </c>
    </row>
    <row r="484" spans="1:6" ht="15">
      <c r="A484" s="1157" t="s">
        <v>3693</v>
      </c>
      <c r="B484" s="1157" t="s">
        <v>3708</v>
      </c>
      <c r="C484" s="1157" t="s">
        <v>3691</v>
      </c>
      <c r="D484" s="1157" t="s">
        <v>5490</v>
      </c>
      <c r="E484" s="1156" t="s">
        <v>5491</v>
      </c>
      <c r="F484" s="1157">
        <v>93432</v>
      </c>
    </row>
    <row r="485" spans="1:6" ht="15">
      <c r="A485" s="1157" t="s">
        <v>3693</v>
      </c>
      <c r="B485" s="1157" t="s">
        <v>3707</v>
      </c>
      <c r="C485" s="1157" t="s">
        <v>3691</v>
      </c>
      <c r="D485" s="1157" t="s">
        <v>3706</v>
      </c>
      <c r="E485" s="1156" t="s">
        <v>5492</v>
      </c>
      <c r="F485" s="1157">
        <v>93441</v>
      </c>
    </row>
    <row r="486" spans="1:6" ht="15">
      <c r="A486" s="1157" t="s">
        <v>3693</v>
      </c>
      <c r="B486" s="1157" t="s">
        <v>3705</v>
      </c>
      <c r="C486" s="1157" t="s">
        <v>3691</v>
      </c>
      <c r="D486" s="1157" t="s">
        <v>3704</v>
      </c>
      <c r="E486" s="1156" t="s">
        <v>5493</v>
      </c>
      <c r="F486" s="1157">
        <v>93459</v>
      </c>
    </row>
    <row r="487" spans="1:6" ht="15">
      <c r="A487" s="1157" t="s">
        <v>3693</v>
      </c>
      <c r="B487" s="1157" t="s">
        <v>3703</v>
      </c>
      <c r="C487" s="1157" t="s">
        <v>3691</v>
      </c>
      <c r="D487" s="1157" t="s">
        <v>3702</v>
      </c>
      <c r="E487" s="1156" t="s">
        <v>5494</v>
      </c>
      <c r="F487" s="1157">
        <v>93611</v>
      </c>
    </row>
    <row r="488" spans="1:6" ht="15">
      <c r="A488" s="1157" t="s">
        <v>3693</v>
      </c>
      <c r="B488" s="1157" t="s">
        <v>3701</v>
      </c>
      <c r="C488" s="1157" t="s">
        <v>3691</v>
      </c>
      <c r="D488" s="1157" t="s">
        <v>3700</v>
      </c>
      <c r="E488" s="1156" t="s">
        <v>5495</v>
      </c>
      <c r="F488" s="1157">
        <v>93645</v>
      </c>
    </row>
    <row r="489" spans="1:6" ht="15">
      <c r="A489" s="1157" t="s">
        <v>3693</v>
      </c>
      <c r="B489" s="1157" t="s">
        <v>3699</v>
      </c>
      <c r="C489" s="1157" t="s">
        <v>3691</v>
      </c>
      <c r="D489" s="1157" t="s">
        <v>3698</v>
      </c>
      <c r="E489" s="1156" t="s">
        <v>5496</v>
      </c>
      <c r="F489" s="1157">
        <v>93840</v>
      </c>
    </row>
    <row r="490" spans="1:6" ht="15">
      <c r="A490" s="1157" t="s">
        <v>3693</v>
      </c>
      <c r="B490" s="1157" t="s">
        <v>3697</v>
      </c>
      <c r="C490" s="1157" t="s">
        <v>3691</v>
      </c>
      <c r="D490" s="1157" t="s">
        <v>3696</v>
      </c>
      <c r="E490" s="1156" t="s">
        <v>5497</v>
      </c>
      <c r="F490" s="1157">
        <v>93866</v>
      </c>
    </row>
    <row r="491" spans="1:6" ht="15">
      <c r="A491" s="1157" t="s">
        <v>3693</v>
      </c>
      <c r="B491" s="1157" t="s">
        <v>3695</v>
      </c>
      <c r="C491" s="1157" t="s">
        <v>3691</v>
      </c>
      <c r="D491" s="1157" t="s">
        <v>3694</v>
      </c>
      <c r="E491" s="1156" t="s">
        <v>5498</v>
      </c>
      <c r="F491" s="1157">
        <v>94072</v>
      </c>
    </row>
    <row r="492" spans="1:6" ht="15">
      <c r="A492" s="1157" t="s">
        <v>3693</v>
      </c>
      <c r="B492" s="1157" t="s">
        <v>3692</v>
      </c>
      <c r="C492" s="1157" t="s">
        <v>3691</v>
      </c>
      <c r="D492" s="1157" t="s">
        <v>3690</v>
      </c>
      <c r="E492" s="1156" t="s">
        <v>5499</v>
      </c>
      <c r="F492" s="1157">
        <v>94111</v>
      </c>
    </row>
    <row r="493" spans="1:6" ht="15">
      <c r="A493" s="1154" t="s">
        <v>3626</v>
      </c>
      <c r="B493" s="1155"/>
      <c r="C493" s="1155" t="s">
        <v>3624</v>
      </c>
      <c r="D493" s="1155"/>
      <c r="E493" s="1156" t="s">
        <v>3626</v>
      </c>
      <c r="F493" s="1154">
        <v>100005</v>
      </c>
    </row>
    <row r="494" spans="1:6" ht="15">
      <c r="A494" s="1157" t="s">
        <v>3626</v>
      </c>
      <c r="B494" s="1157" t="s">
        <v>3689</v>
      </c>
      <c r="C494" s="1157" t="s">
        <v>3624</v>
      </c>
      <c r="D494" s="1157" t="s">
        <v>3688</v>
      </c>
      <c r="E494" s="1156" t="s">
        <v>5500</v>
      </c>
      <c r="F494" s="1157">
        <v>102016</v>
      </c>
    </row>
    <row r="495" spans="1:6" ht="15">
      <c r="A495" s="1157" t="s">
        <v>3626</v>
      </c>
      <c r="B495" s="1157" t="s">
        <v>3687</v>
      </c>
      <c r="C495" s="1157" t="s">
        <v>3624</v>
      </c>
      <c r="D495" s="1157" t="s">
        <v>3686</v>
      </c>
      <c r="E495" s="1156" t="s">
        <v>5501</v>
      </c>
      <c r="F495" s="1157">
        <v>102024</v>
      </c>
    </row>
    <row r="496" spans="1:6" ht="15">
      <c r="A496" s="1157" t="s">
        <v>3626</v>
      </c>
      <c r="B496" s="1157" t="s">
        <v>3685</v>
      </c>
      <c r="C496" s="1157" t="s">
        <v>3624</v>
      </c>
      <c r="D496" s="1157" t="s">
        <v>3684</v>
      </c>
      <c r="E496" s="1156" t="s">
        <v>5502</v>
      </c>
      <c r="F496" s="1157">
        <v>102032</v>
      </c>
    </row>
    <row r="497" spans="1:6" ht="15">
      <c r="A497" s="1157" t="s">
        <v>3626</v>
      </c>
      <c r="B497" s="1157" t="s">
        <v>3683</v>
      </c>
      <c r="C497" s="1157" t="s">
        <v>3624</v>
      </c>
      <c r="D497" s="1157" t="s">
        <v>3682</v>
      </c>
      <c r="E497" s="1156" t="s">
        <v>5503</v>
      </c>
      <c r="F497" s="1157">
        <v>102041</v>
      </c>
    </row>
    <row r="498" spans="1:6" ht="15">
      <c r="A498" s="1157" t="s">
        <v>3626</v>
      </c>
      <c r="B498" s="1157" t="s">
        <v>3681</v>
      </c>
      <c r="C498" s="1157" t="s">
        <v>3624</v>
      </c>
      <c r="D498" s="1157" t="s">
        <v>3680</v>
      </c>
      <c r="E498" s="1156" t="s">
        <v>5504</v>
      </c>
      <c r="F498" s="1157">
        <v>102059</v>
      </c>
    </row>
    <row r="499" spans="1:6" ht="15">
      <c r="A499" s="1157" t="s">
        <v>3626</v>
      </c>
      <c r="B499" s="1157" t="s">
        <v>3679</v>
      </c>
      <c r="C499" s="1157" t="s">
        <v>3624</v>
      </c>
      <c r="D499" s="1157" t="s">
        <v>3678</v>
      </c>
      <c r="E499" s="1156" t="s">
        <v>5505</v>
      </c>
      <c r="F499" s="1157">
        <v>102067</v>
      </c>
    </row>
    <row r="500" spans="1:6" ht="15">
      <c r="A500" s="1157" t="s">
        <v>3626</v>
      </c>
      <c r="B500" s="1157" t="s">
        <v>3677</v>
      </c>
      <c r="C500" s="1157" t="s">
        <v>3624</v>
      </c>
      <c r="D500" s="1157" t="s">
        <v>3676</v>
      </c>
      <c r="E500" s="1156" t="s">
        <v>5506</v>
      </c>
      <c r="F500" s="1157">
        <v>102075</v>
      </c>
    </row>
    <row r="501" spans="1:6" ht="15">
      <c r="A501" s="1157" t="s">
        <v>3626</v>
      </c>
      <c r="B501" s="1157" t="s">
        <v>3675</v>
      </c>
      <c r="C501" s="1157" t="s">
        <v>3624</v>
      </c>
      <c r="D501" s="1157" t="s">
        <v>3674</v>
      </c>
      <c r="E501" s="1156" t="s">
        <v>5507</v>
      </c>
      <c r="F501" s="1157">
        <v>102083</v>
      </c>
    </row>
    <row r="502" spans="1:6" ht="15">
      <c r="A502" s="1157" t="s">
        <v>3626</v>
      </c>
      <c r="B502" s="1157" t="s">
        <v>3673</v>
      </c>
      <c r="C502" s="1157" t="s">
        <v>3624</v>
      </c>
      <c r="D502" s="1157" t="s">
        <v>3672</v>
      </c>
      <c r="E502" s="1156" t="s">
        <v>5508</v>
      </c>
      <c r="F502" s="1157">
        <v>102091</v>
      </c>
    </row>
    <row r="503" spans="1:6" ht="15">
      <c r="A503" s="1157" t="s">
        <v>3626</v>
      </c>
      <c r="B503" s="1157" t="s">
        <v>3671</v>
      </c>
      <c r="C503" s="1157" t="s">
        <v>3624</v>
      </c>
      <c r="D503" s="1157" t="s">
        <v>3670</v>
      </c>
      <c r="E503" s="1156" t="s">
        <v>5509</v>
      </c>
      <c r="F503" s="1157">
        <v>102105</v>
      </c>
    </row>
    <row r="504" spans="1:6" ht="15">
      <c r="A504" s="1157" t="s">
        <v>3626</v>
      </c>
      <c r="B504" s="1157" t="s">
        <v>3669</v>
      </c>
      <c r="C504" s="1157" t="s">
        <v>3624</v>
      </c>
      <c r="D504" s="1157" t="s">
        <v>3668</v>
      </c>
      <c r="E504" s="1156" t="s">
        <v>5510</v>
      </c>
      <c r="F504" s="1157">
        <v>102113</v>
      </c>
    </row>
    <row r="505" spans="1:6" ht="15">
      <c r="A505" s="1157" t="s">
        <v>3626</v>
      </c>
      <c r="B505" s="1157" t="s">
        <v>3667</v>
      </c>
      <c r="C505" s="1157" t="s">
        <v>3624</v>
      </c>
      <c r="D505" s="1157" t="s">
        <v>3666</v>
      </c>
      <c r="E505" s="1156" t="s">
        <v>5511</v>
      </c>
      <c r="F505" s="1157">
        <v>102121</v>
      </c>
    </row>
    <row r="506" spans="1:6" ht="15">
      <c r="A506" s="1157" t="s">
        <v>3626</v>
      </c>
      <c r="B506" s="1157" t="s">
        <v>3665</v>
      </c>
      <c r="C506" s="1157" t="s">
        <v>3624</v>
      </c>
      <c r="D506" s="1157" t="s">
        <v>3664</v>
      </c>
      <c r="E506" s="1156" t="s">
        <v>5512</v>
      </c>
      <c r="F506" s="1157">
        <v>103446</v>
      </c>
    </row>
    <row r="507" spans="1:6" ht="15">
      <c r="A507" s="1157" t="s">
        <v>3626</v>
      </c>
      <c r="B507" s="1157" t="s">
        <v>3663</v>
      </c>
      <c r="C507" s="1157" t="s">
        <v>3624</v>
      </c>
      <c r="D507" s="1157" t="s">
        <v>3662</v>
      </c>
      <c r="E507" s="1156" t="s">
        <v>5513</v>
      </c>
      <c r="F507" s="1157">
        <v>103454</v>
      </c>
    </row>
    <row r="508" spans="1:6" ht="15">
      <c r="A508" s="1157" t="s">
        <v>3626</v>
      </c>
      <c r="B508" s="1157" t="s">
        <v>3661</v>
      </c>
      <c r="C508" s="1157" t="s">
        <v>3624</v>
      </c>
      <c r="D508" s="1157" t="s">
        <v>3660</v>
      </c>
      <c r="E508" s="1156" t="s">
        <v>5514</v>
      </c>
      <c r="F508" s="1157">
        <v>103667</v>
      </c>
    </row>
    <row r="509" spans="1:6" ht="15">
      <c r="A509" s="1157" t="s">
        <v>3626</v>
      </c>
      <c r="B509" s="1157" t="s">
        <v>3659</v>
      </c>
      <c r="C509" s="1157" t="s">
        <v>3624</v>
      </c>
      <c r="D509" s="1157" t="s">
        <v>3658</v>
      </c>
      <c r="E509" s="1156" t="s">
        <v>5515</v>
      </c>
      <c r="F509" s="1157">
        <v>103675</v>
      </c>
    </row>
    <row r="510" spans="1:6" ht="15">
      <c r="A510" s="1157" t="s">
        <v>3626</v>
      </c>
      <c r="B510" s="1157" t="s">
        <v>3657</v>
      </c>
      <c r="C510" s="1157" t="s">
        <v>3624</v>
      </c>
      <c r="D510" s="1157" t="s">
        <v>3656</v>
      </c>
      <c r="E510" s="1156" t="s">
        <v>5516</v>
      </c>
      <c r="F510" s="1157">
        <v>103829</v>
      </c>
    </row>
    <row r="511" spans="1:6" ht="15">
      <c r="A511" s="1157" t="s">
        <v>3626</v>
      </c>
      <c r="B511" s="1157" t="s">
        <v>2952</v>
      </c>
      <c r="C511" s="1157" t="s">
        <v>3624</v>
      </c>
      <c r="D511" s="1157" t="s">
        <v>3655</v>
      </c>
      <c r="E511" s="1156" t="s">
        <v>5517</v>
      </c>
      <c r="F511" s="1157">
        <v>103837</v>
      </c>
    </row>
    <row r="512" spans="1:6" ht="15">
      <c r="A512" s="1157" t="s">
        <v>3626</v>
      </c>
      <c r="B512" s="1157" t="s">
        <v>3654</v>
      </c>
      <c r="C512" s="1157" t="s">
        <v>3624</v>
      </c>
      <c r="D512" s="1157" t="s">
        <v>3653</v>
      </c>
      <c r="E512" s="1156" t="s">
        <v>5518</v>
      </c>
      <c r="F512" s="1157">
        <v>103845</v>
      </c>
    </row>
    <row r="513" spans="1:6" ht="15">
      <c r="A513" s="1157" t="s">
        <v>3626</v>
      </c>
      <c r="B513" s="1157" t="s">
        <v>3652</v>
      </c>
      <c r="C513" s="1157" t="s">
        <v>3624</v>
      </c>
      <c r="D513" s="1157" t="s">
        <v>3651</v>
      </c>
      <c r="E513" s="1156" t="s">
        <v>5519</v>
      </c>
      <c r="F513" s="1157">
        <v>104213</v>
      </c>
    </row>
    <row r="514" spans="1:6" ht="15">
      <c r="A514" s="1157" t="s">
        <v>3626</v>
      </c>
      <c r="B514" s="1157" t="s">
        <v>3650</v>
      </c>
      <c r="C514" s="1157" t="s">
        <v>3624</v>
      </c>
      <c r="D514" s="1157" t="s">
        <v>3649</v>
      </c>
      <c r="E514" s="1156" t="s">
        <v>5520</v>
      </c>
      <c r="F514" s="1157">
        <v>104248</v>
      </c>
    </row>
    <row r="515" spans="1:6" ht="15">
      <c r="A515" s="1157" t="s">
        <v>3626</v>
      </c>
      <c r="B515" s="1157" t="s">
        <v>3648</v>
      </c>
      <c r="C515" s="1157" t="s">
        <v>3624</v>
      </c>
      <c r="D515" s="1157" t="s">
        <v>3647</v>
      </c>
      <c r="E515" s="1156" t="s">
        <v>5521</v>
      </c>
      <c r="F515" s="1157">
        <v>104256</v>
      </c>
    </row>
    <row r="516" spans="1:6" ht="15">
      <c r="A516" s="1157" t="s">
        <v>3626</v>
      </c>
      <c r="B516" s="1157" t="s">
        <v>3646</v>
      </c>
      <c r="C516" s="1157" t="s">
        <v>3624</v>
      </c>
      <c r="D516" s="1157" t="s">
        <v>3645</v>
      </c>
      <c r="E516" s="1156" t="s">
        <v>5522</v>
      </c>
      <c r="F516" s="1157">
        <v>104264</v>
      </c>
    </row>
    <row r="517" spans="1:6" ht="15">
      <c r="A517" s="1157" t="s">
        <v>3626</v>
      </c>
      <c r="B517" s="1157" t="s">
        <v>2861</v>
      </c>
      <c r="C517" s="1157" t="s">
        <v>3624</v>
      </c>
      <c r="D517" s="1157" t="s">
        <v>2860</v>
      </c>
      <c r="E517" s="1156" t="s">
        <v>5523</v>
      </c>
      <c r="F517" s="1157">
        <v>104281</v>
      </c>
    </row>
    <row r="518" spans="1:6" ht="15">
      <c r="A518" s="1157" t="s">
        <v>3626</v>
      </c>
      <c r="B518" s="1157" t="s">
        <v>3644</v>
      </c>
      <c r="C518" s="1157" t="s">
        <v>3624</v>
      </c>
      <c r="D518" s="1157" t="s">
        <v>5524</v>
      </c>
      <c r="E518" s="1156" t="s">
        <v>5525</v>
      </c>
      <c r="F518" s="1157">
        <v>104299</v>
      </c>
    </row>
    <row r="519" spans="1:6" ht="15">
      <c r="A519" s="1157" t="s">
        <v>3626</v>
      </c>
      <c r="B519" s="1157" t="s">
        <v>3643</v>
      </c>
      <c r="C519" s="1157" t="s">
        <v>3624</v>
      </c>
      <c r="D519" s="1157" t="s">
        <v>3642</v>
      </c>
      <c r="E519" s="1156" t="s">
        <v>5526</v>
      </c>
      <c r="F519" s="1157">
        <v>104434</v>
      </c>
    </row>
    <row r="520" spans="1:6" ht="15">
      <c r="A520" s="1157" t="s">
        <v>3626</v>
      </c>
      <c r="B520" s="1157" t="s">
        <v>3641</v>
      </c>
      <c r="C520" s="1157" t="s">
        <v>3624</v>
      </c>
      <c r="D520" s="1157" t="s">
        <v>3640</v>
      </c>
      <c r="E520" s="1156" t="s">
        <v>5527</v>
      </c>
      <c r="F520" s="1157">
        <v>104442</v>
      </c>
    </row>
    <row r="521" spans="1:6" ht="15">
      <c r="A521" s="1157" t="s">
        <v>3626</v>
      </c>
      <c r="B521" s="1157" t="s">
        <v>3639</v>
      </c>
      <c r="C521" s="1157" t="s">
        <v>3624</v>
      </c>
      <c r="D521" s="1157" t="s">
        <v>3638</v>
      </c>
      <c r="E521" s="1156" t="s">
        <v>5528</v>
      </c>
      <c r="F521" s="1157">
        <v>104485</v>
      </c>
    </row>
    <row r="522" spans="1:6" ht="15">
      <c r="A522" s="1157" t="s">
        <v>3626</v>
      </c>
      <c r="B522" s="1157" t="s">
        <v>3637</v>
      </c>
      <c r="C522" s="1157" t="s">
        <v>3624</v>
      </c>
      <c r="D522" s="1157" t="s">
        <v>3636</v>
      </c>
      <c r="E522" s="1156" t="s">
        <v>5529</v>
      </c>
      <c r="F522" s="1157">
        <v>104493</v>
      </c>
    </row>
    <row r="523" spans="1:6" ht="15">
      <c r="A523" s="1157" t="s">
        <v>3626</v>
      </c>
      <c r="B523" s="1157" t="s">
        <v>3635</v>
      </c>
      <c r="C523" s="1157" t="s">
        <v>3624</v>
      </c>
      <c r="D523" s="1157" t="s">
        <v>3634</v>
      </c>
      <c r="E523" s="1156" t="s">
        <v>5530</v>
      </c>
      <c r="F523" s="1157">
        <v>104647</v>
      </c>
    </row>
    <row r="524" spans="1:6" ht="15">
      <c r="A524" s="1157" t="s">
        <v>3626</v>
      </c>
      <c r="B524" s="1157" t="s">
        <v>3633</v>
      </c>
      <c r="C524" s="1157" t="s">
        <v>3624</v>
      </c>
      <c r="D524" s="1157" t="s">
        <v>3632</v>
      </c>
      <c r="E524" s="1156" t="s">
        <v>5531</v>
      </c>
      <c r="F524" s="1157">
        <v>105210</v>
      </c>
    </row>
    <row r="525" spans="1:6" ht="15">
      <c r="A525" s="1157" t="s">
        <v>3626</v>
      </c>
      <c r="B525" s="1157" t="s">
        <v>2546</v>
      </c>
      <c r="C525" s="1157" t="s">
        <v>3624</v>
      </c>
      <c r="D525" s="1157" t="s">
        <v>3631</v>
      </c>
      <c r="E525" s="1156" t="s">
        <v>5532</v>
      </c>
      <c r="F525" s="1157">
        <v>105228</v>
      </c>
    </row>
    <row r="526" spans="1:6" ht="15">
      <c r="A526" s="1157" t="s">
        <v>3626</v>
      </c>
      <c r="B526" s="1157" t="s">
        <v>3630</v>
      </c>
      <c r="C526" s="1157" t="s">
        <v>3624</v>
      </c>
      <c r="D526" s="1157" t="s">
        <v>3629</v>
      </c>
      <c r="E526" s="1156" t="s">
        <v>5533</v>
      </c>
      <c r="F526" s="1157">
        <v>105236</v>
      </c>
    </row>
    <row r="527" spans="1:6" ht="15">
      <c r="A527" s="1157" t="s">
        <v>3626</v>
      </c>
      <c r="B527" s="1157" t="s">
        <v>3628</v>
      </c>
      <c r="C527" s="1157" t="s">
        <v>3624</v>
      </c>
      <c r="D527" s="1157" t="s">
        <v>3627</v>
      </c>
      <c r="E527" s="1156" t="s">
        <v>5534</v>
      </c>
      <c r="F527" s="1157">
        <v>105244</v>
      </c>
    </row>
    <row r="528" spans="1:6" ht="15">
      <c r="A528" s="1157" t="s">
        <v>3626</v>
      </c>
      <c r="B528" s="1157" t="s">
        <v>3625</v>
      </c>
      <c r="C528" s="1157" t="s">
        <v>3624</v>
      </c>
      <c r="D528" s="1157" t="s">
        <v>3623</v>
      </c>
      <c r="E528" s="1156" t="s">
        <v>5535</v>
      </c>
      <c r="F528" s="1157">
        <v>105252</v>
      </c>
    </row>
    <row r="529" spans="1:6" ht="15">
      <c r="A529" s="1154" t="s">
        <v>3503</v>
      </c>
      <c r="B529" s="1155"/>
      <c r="C529" s="1155" t="s">
        <v>3501</v>
      </c>
      <c r="D529" s="1155"/>
      <c r="E529" s="1156" t="s">
        <v>3503</v>
      </c>
      <c r="F529" s="1154">
        <v>110001</v>
      </c>
    </row>
    <row r="530" spans="1:6" ht="15">
      <c r="A530" s="1157" t="s">
        <v>3503</v>
      </c>
      <c r="B530" s="1157" t="s">
        <v>3622</v>
      </c>
      <c r="C530" s="1157" t="s">
        <v>3501</v>
      </c>
      <c r="D530" s="1157" t="s">
        <v>3621</v>
      </c>
      <c r="E530" s="1156" t="s">
        <v>5536</v>
      </c>
      <c r="F530" s="1157">
        <v>111007</v>
      </c>
    </row>
    <row r="531" spans="1:6" ht="15">
      <c r="A531" s="1157" t="s">
        <v>3503</v>
      </c>
      <c r="B531" s="1157" t="s">
        <v>3620</v>
      </c>
      <c r="C531" s="1157" t="s">
        <v>3501</v>
      </c>
      <c r="D531" s="1157" t="s">
        <v>3619</v>
      </c>
      <c r="E531" s="1156" t="s">
        <v>5537</v>
      </c>
      <c r="F531" s="1157">
        <v>112011</v>
      </c>
    </row>
    <row r="532" spans="1:6" ht="15">
      <c r="A532" s="1157" t="s">
        <v>3503</v>
      </c>
      <c r="B532" s="1157" t="s">
        <v>3618</v>
      </c>
      <c r="C532" s="1157" t="s">
        <v>3501</v>
      </c>
      <c r="D532" s="1157" t="s">
        <v>3617</v>
      </c>
      <c r="E532" s="1156" t="s">
        <v>5538</v>
      </c>
      <c r="F532" s="1157">
        <v>112020</v>
      </c>
    </row>
    <row r="533" spans="1:6" ht="15">
      <c r="A533" s="1157" t="s">
        <v>3503</v>
      </c>
      <c r="B533" s="1157" t="s">
        <v>3616</v>
      </c>
      <c r="C533" s="1157" t="s">
        <v>3501</v>
      </c>
      <c r="D533" s="1157" t="s">
        <v>3615</v>
      </c>
      <c r="E533" s="1156" t="s">
        <v>5539</v>
      </c>
      <c r="F533" s="1157">
        <v>112038</v>
      </c>
    </row>
    <row r="534" spans="1:6" ht="15">
      <c r="A534" s="1157" t="s">
        <v>3503</v>
      </c>
      <c r="B534" s="1157" t="s">
        <v>3614</v>
      </c>
      <c r="C534" s="1157" t="s">
        <v>3501</v>
      </c>
      <c r="D534" s="1157" t="s">
        <v>3613</v>
      </c>
      <c r="E534" s="1156" t="s">
        <v>5540</v>
      </c>
      <c r="F534" s="1157">
        <v>112062</v>
      </c>
    </row>
    <row r="535" spans="1:6" ht="15">
      <c r="A535" s="1157" t="s">
        <v>3503</v>
      </c>
      <c r="B535" s="1157" t="s">
        <v>3612</v>
      </c>
      <c r="C535" s="1157" t="s">
        <v>3501</v>
      </c>
      <c r="D535" s="1157" t="s">
        <v>3611</v>
      </c>
      <c r="E535" s="1156" t="s">
        <v>5541</v>
      </c>
      <c r="F535" s="1157">
        <v>112071</v>
      </c>
    </row>
    <row r="536" spans="1:6" ht="15">
      <c r="A536" s="1157" t="s">
        <v>3503</v>
      </c>
      <c r="B536" s="1157" t="s">
        <v>3610</v>
      </c>
      <c r="C536" s="1157" t="s">
        <v>3501</v>
      </c>
      <c r="D536" s="1157" t="s">
        <v>3609</v>
      </c>
      <c r="E536" s="1156" t="s">
        <v>5542</v>
      </c>
      <c r="F536" s="1157">
        <v>112089</v>
      </c>
    </row>
    <row r="537" spans="1:6" ht="15">
      <c r="A537" s="1157" t="s">
        <v>3503</v>
      </c>
      <c r="B537" s="1157" t="s">
        <v>3608</v>
      </c>
      <c r="C537" s="1157" t="s">
        <v>3501</v>
      </c>
      <c r="D537" s="1157" t="s">
        <v>3607</v>
      </c>
      <c r="E537" s="1156" t="s">
        <v>5543</v>
      </c>
      <c r="F537" s="1157">
        <v>112097</v>
      </c>
    </row>
    <row r="538" spans="1:6" ht="15">
      <c r="A538" s="1157" t="s">
        <v>3503</v>
      </c>
      <c r="B538" s="1157" t="s">
        <v>3606</v>
      </c>
      <c r="C538" s="1157" t="s">
        <v>3501</v>
      </c>
      <c r="D538" s="1157" t="s">
        <v>3605</v>
      </c>
      <c r="E538" s="1156" t="s">
        <v>5544</v>
      </c>
      <c r="F538" s="1157">
        <v>112101</v>
      </c>
    </row>
    <row r="539" spans="1:6" ht="15">
      <c r="A539" s="1157" t="s">
        <v>3503</v>
      </c>
      <c r="B539" s="1157" t="s">
        <v>3604</v>
      </c>
      <c r="C539" s="1157" t="s">
        <v>3501</v>
      </c>
      <c r="D539" s="1157" t="s">
        <v>3603</v>
      </c>
      <c r="E539" s="1156" t="s">
        <v>5545</v>
      </c>
      <c r="F539" s="1157">
        <v>112119</v>
      </c>
    </row>
    <row r="540" spans="1:6" ht="15">
      <c r="A540" s="1157" t="s">
        <v>3503</v>
      </c>
      <c r="B540" s="1157" t="s">
        <v>3602</v>
      </c>
      <c r="C540" s="1157" t="s">
        <v>3501</v>
      </c>
      <c r="D540" s="1157" t="s">
        <v>3601</v>
      </c>
      <c r="E540" s="1156" t="s">
        <v>5546</v>
      </c>
      <c r="F540" s="1157">
        <v>112127</v>
      </c>
    </row>
    <row r="541" spans="1:6" ht="15">
      <c r="A541" s="1157" t="s">
        <v>3503</v>
      </c>
      <c r="B541" s="1157" t="s">
        <v>3600</v>
      </c>
      <c r="C541" s="1157" t="s">
        <v>3501</v>
      </c>
      <c r="D541" s="1157" t="s">
        <v>3599</v>
      </c>
      <c r="E541" s="1156" t="s">
        <v>5547</v>
      </c>
      <c r="F541" s="1157">
        <v>112143</v>
      </c>
    </row>
    <row r="542" spans="1:6" ht="15">
      <c r="A542" s="1157" t="s">
        <v>3503</v>
      </c>
      <c r="B542" s="1157" t="s">
        <v>3598</v>
      </c>
      <c r="C542" s="1157" t="s">
        <v>3501</v>
      </c>
      <c r="D542" s="1157" t="s">
        <v>3597</v>
      </c>
      <c r="E542" s="1156" t="s">
        <v>5548</v>
      </c>
      <c r="F542" s="1157">
        <v>112151</v>
      </c>
    </row>
    <row r="543" spans="1:6" ht="15">
      <c r="A543" s="1157" t="s">
        <v>3503</v>
      </c>
      <c r="B543" s="1157" t="s">
        <v>3596</v>
      </c>
      <c r="C543" s="1157" t="s">
        <v>3501</v>
      </c>
      <c r="D543" s="1157" t="s">
        <v>3595</v>
      </c>
      <c r="E543" s="1156" t="s">
        <v>5549</v>
      </c>
      <c r="F543" s="1157">
        <v>112160</v>
      </c>
    </row>
    <row r="544" spans="1:6" ht="15">
      <c r="A544" s="1157" t="s">
        <v>3503</v>
      </c>
      <c r="B544" s="1157" t="s">
        <v>3594</v>
      </c>
      <c r="C544" s="1157" t="s">
        <v>3501</v>
      </c>
      <c r="D544" s="1157" t="s">
        <v>3593</v>
      </c>
      <c r="E544" s="1156" t="s">
        <v>5550</v>
      </c>
      <c r="F544" s="1157">
        <v>112178</v>
      </c>
    </row>
    <row r="545" spans="1:6" ht="15">
      <c r="A545" s="1157" t="s">
        <v>3503</v>
      </c>
      <c r="B545" s="1157" t="s">
        <v>3592</v>
      </c>
      <c r="C545" s="1157" t="s">
        <v>3501</v>
      </c>
      <c r="D545" s="1157" t="s">
        <v>3591</v>
      </c>
      <c r="E545" s="1156" t="s">
        <v>5551</v>
      </c>
      <c r="F545" s="1157">
        <v>112186</v>
      </c>
    </row>
    <row r="546" spans="1:6" ht="15">
      <c r="A546" s="1157" t="s">
        <v>3503</v>
      </c>
      <c r="B546" s="1157" t="s">
        <v>3590</v>
      </c>
      <c r="C546" s="1157" t="s">
        <v>3501</v>
      </c>
      <c r="D546" s="1157" t="s">
        <v>3589</v>
      </c>
      <c r="E546" s="1156" t="s">
        <v>5552</v>
      </c>
      <c r="F546" s="1157">
        <v>112194</v>
      </c>
    </row>
    <row r="547" spans="1:6" ht="15">
      <c r="A547" s="1157" t="s">
        <v>3503</v>
      </c>
      <c r="B547" s="1157" t="s">
        <v>3588</v>
      </c>
      <c r="C547" s="1157" t="s">
        <v>3501</v>
      </c>
      <c r="D547" s="1157" t="s">
        <v>3587</v>
      </c>
      <c r="E547" s="1156" t="s">
        <v>5553</v>
      </c>
      <c r="F547" s="1157">
        <v>112216</v>
      </c>
    </row>
    <row r="548" spans="1:6" ht="15">
      <c r="A548" s="1157" t="s">
        <v>3503</v>
      </c>
      <c r="B548" s="1157" t="s">
        <v>3586</v>
      </c>
      <c r="C548" s="1157" t="s">
        <v>3501</v>
      </c>
      <c r="D548" s="1157" t="s">
        <v>3585</v>
      </c>
      <c r="E548" s="1156" t="s">
        <v>5554</v>
      </c>
      <c r="F548" s="1157">
        <v>112224</v>
      </c>
    </row>
    <row r="549" spans="1:6" ht="15">
      <c r="A549" s="1157" t="s">
        <v>3503</v>
      </c>
      <c r="B549" s="1157" t="s">
        <v>3584</v>
      </c>
      <c r="C549" s="1157" t="s">
        <v>3501</v>
      </c>
      <c r="D549" s="1157" t="s">
        <v>3583</v>
      </c>
      <c r="E549" s="1156" t="s">
        <v>5555</v>
      </c>
      <c r="F549" s="1157">
        <v>112232</v>
      </c>
    </row>
    <row r="550" spans="1:6" ht="15">
      <c r="A550" s="1157" t="s">
        <v>3503</v>
      </c>
      <c r="B550" s="1157" t="s">
        <v>3582</v>
      </c>
      <c r="C550" s="1157" t="s">
        <v>3501</v>
      </c>
      <c r="D550" s="1157" t="s">
        <v>3581</v>
      </c>
      <c r="E550" s="1156" t="s">
        <v>5556</v>
      </c>
      <c r="F550" s="1157">
        <v>112241</v>
      </c>
    </row>
    <row r="551" spans="1:6" ht="15">
      <c r="A551" s="1157" t="s">
        <v>3503</v>
      </c>
      <c r="B551" s="1157" t="s">
        <v>3580</v>
      </c>
      <c r="C551" s="1157" t="s">
        <v>3501</v>
      </c>
      <c r="D551" s="1157" t="s">
        <v>3579</v>
      </c>
      <c r="E551" s="1156" t="s">
        <v>5557</v>
      </c>
      <c r="F551" s="1157">
        <v>112259</v>
      </c>
    </row>
    <row r="552" spans="1:6" ht="15">
      <c r="A552" s="1157" t="s">
        <v>3503</v>
      </c>
      <c r="B552" s="1157" t="s">
        <v>3578</v>
      </c>
      <c r="C552" s="1157" t="s">
        <v>3501</v>
      </c>
      <c r="D552" s="1157" t="s">
        <v>3577</v>
      </c>
      <c r="E552" s="1156" t="s">
        <v>5558</v>
      </c>
      <c r="F552" s="1157">
        <v>112275</v>
      </c>
    </row>
    <row r="553" spans="1:6" ht="15">
      <c r="A553" s="1157" t="s">
        <v>3503</v>
      </c>
      <c r="B553" s="1157" t="s">
        <v>3576</v>
      </c>
      <c r="C553" s="1157" t="s">
        <v>3501</v>
      </c>
      <c r="D553" s="1157" t="s">
        <v>3575</v>
      </c>
      <c r="E553" s="1156" t="s">
        <v>5559</v>
      </c>
      <c r="F553" s="1157">
        <v>112283</v>
      </c>
    </row>
    <row r="554" spans="1:6" ht="15">
      <c r="A554" s="1157" t="s">
        <v>3503</v>
      </c>
      <c r="B554" s="1157" t="s">
        <v>3574</v>
      </c>
      <c r="C554" s="1157" t="s">
        <v>3501</v>
      </c>
      <c r="D554" s="1157" t="s">
        <v>3573</v>
      </c>
      <c r="E554" s="1156" t="s">
        <v>5560</v>
      </c>
      <c r="F554" s="1157">
        <v>112291</v>
      </c>
    </row>
    <row r="555" spans="1:6" ht="15">
      <c r="A555" s="1157" t="s">
        <v>3503</v>
      </c>
      <c r="B555" s="1157" t="s">
        <v>3572</v>
      </c>
      <c r="C555" s="1157" t="s">
        <v>3501</v>
      </c>
      <c r="D555" s="1157" t="s">
        <v>3571</v>
      </c>
      <c r="E555" s="1156" t="s">
        <v>5561</v>
      </c>
      <c r="F555" s="1157">
        <v>112305</v>
      </c>
    </row>
    <row r="556" spans="1:6" ht="15">
      <c r="A556" s="1157" t="s">
        <v>3503</v>
      </c>
      <c r="B556" s="1157" t="s">
        <v>3570</v>
      </c>
      <c r="C556" s="1157" t="s">
        <v>3501</v>
      </c>
      <c r="D556" s="1157" t="s">
        <v>3569</v>
      </c>
      <c r="E556" s="1156" t="s">
        <v>5562</v>
      </c>
      <c r="F556" s="1157">
        <v>112313</v>
      </c>
    </row>
    <row r="557" spans="1:6" ht="15">
      <c r="A557" s="1157" t="s">
        <v>3503</v>
      </c>
      <c r="B557" s="1157" t="s">
        <v>3568</v>
      </c>
      <c r="C557" s="1157" t="s">
        <v>3501</v>
      </c>
      <c r="D557" s="1157" t="s">
        <v>3567</v>
      </c>
      <c r="E557" s="1156" t="s">
        <v>5563</v>
      </c>
      <c r="F557" s="1157">
        <v>112321</v>
      </c>
    </row>
    <row r="558" spans="1:6" ht="15">
      <c r="A558" s="1157" t="s">
        <v>3503</v>
      </c>
      <c r="B558" s="1157" t="s">
        <v>3566</v>
      </c>
      <c r="C558" s="1157" t="s">
        <v>3501</v>
      </c>
      <c r="D558" s="1157" t="s">
        <v>3565</v>
      </c>
      <c r="E558" s="1156" t="s">
        <v>5564</v>
      </c>
      <c r="F558" s="1157">
        <v>112330</v>
      </c>
    </row>
    <row r="559" spans="1:6" ht="15">
      <c r="A559" s="1157" t="s">
        <v>3503</v>
      </c>
      <c r="B559" s="1157" t="s">
        <v>3564</v>
      </c>
      <c r="C559" s="1157" t="s">
        <v>3501</v>
      </c>
      <c r="D559" s="1157" t="s">
        <v>3563</v>
      </c>
      <c r="E559" s="1156" t="s">
        <v>5565</v>
      </c>
      <c r="F559" s="1157">
        <v>112348</v>
      </c>
    </row>
    <row r="560" spans="1:6" ht="15">
      <c r="A560" s="1157" t="s">
        <v>3503</v>
      </c>
      <c r="B560" s="1157" t="s">
        <v>3562</v>
      </c>
      <c r="C560" s="1157" t="s">
        <v>3501</v>
      </c>
      <c r="D560" s="1157" t="s">
        <v>3561</v>
      </c>
      <c r="E560" s="1156" t="s">
        <v>5566</v>
      </c>
      <c r="F560" s="1157">
        <v>112356</v>
      </c>
    </row>
    <row r="561" spans="1:6" ht="15">
      <c r="A561" s="1157" t="s">
        <v>3503</v>
      </c>
      <c r="B561" s="1157" t="s">
        <v>3560</v>
      </c>
      <c r="C561" s="1157" t="s">
        <v>3501</v>
      </c>
      <c r="D561" s="1157" t="s">
        <v>3559</v>
      </c>
      <c r="E561" s="1156" t="s">
        <v>5567</v>
      </c>
      <c r="F561" s="1157">
        <v>112372</v>
      </c>
    </row>
    <row r="562" spans="1:6" ht="15">
      <c r="A562" s="1157" t="s">
        <v>3503</v>
      </c>
      <c r="B562" s="1157" t="s">
        <v>3558</v>
      </c>
      <c r="C562" s="1157" t="s">
        <v>3501</v>
      </c>
      <c r="D562" s="1157" t="s">
        <v>3557</v>
      </c>
      <c r="E562" s="1156" t="s">
        <v>5568</v>
      </c>
      <c r="F562" s="1157">
        <v>112381</v>
      </c>
    </row>
    <row r="563" spans="1:6" ht="15">
      <c r="A563" s="1157" t="s">
        <v>3503</v>
      </c>
      <c r="B563" s="1157" t="s">
        <v>3556</v>
      </c>
      <c r="C563" s="1157" t="s">
        <v>3501</v>
      </c>
      <c r="D563" s="1157" t="s">
        <v>3555</v>
      </c>
      <c r="E563" s="1156" t="s">
        <v>5569</v>
      </c>
      <c r="F563" s="1157">
        <v>112399</v>
      </c>
    </row>
    <row r="564" spans="1:6" ht="15">
      <c r="A564" s="1157" t="s">
        <v>3503</v>
      </c>
      <c r="B564" s="1157" t="s">
        <v>3554</v>
      </c>
      <c r="C564" s="1157" t="s">
        <v>3501</v>
      </c>
      <c r="D564" s="1157" t="s">
        <v>5570</v>
      </c>
      <c r="E564" s="1156" t="s">
        <v>5571</v>
      </c>
      <c r="F564" s="1157">
        <v>112402</v>
      </c>
    </row>
    <row r="565" spans="1:6" ht="15">
      <c r="A565" s="1157" t="s">
        <v>3503</v>
      </c>
      <c r="B565" s="1157" t="s">
        <v>3553</v>
      </c>
      <c r="C565" s="1157" t="s">
        <v>3501</v>
      </c>
      <c r="D565" s="1157" t="s">
        <v>3552</v>
      </c>
      <c r="E565" s="1156" t="s">
        <v>5572</v>
      </c>
      <c r="F565" s="1157">
        <v>112411</v>
      </c>
    </row>
    <row r="566" spans="1:6" ht="15">
      <c r="A566" s="1157" t="s">
        <v>3503</v>
      </c>
      <c r="B566" s="1157" t="s">
        <v>3551</v>
      </c>
      <c r="C566" s="1157" t="s">
        <v>3501</v>
      </c>
      <c r="D566" s="1157" t="s">
        <v>3550</v>
      </c>
      <c r="E566" s="1156" t="s">
        <v>5573</v>
      </c>
      <c r="F566" s="1157">
        <v>112429</v>
      </c>
    </row>
    <row r="567" spans="1:6" ht="15">
      <c r="A567" s="1157" t="s">
        <v>3503</v>
      </c>
      <c r="B567" s="1157" t="s">
        <v>3549</v>
      </c>
      <c r="C567" s="1157" t="s">
        <v>3501</v>
      </c>
      <c r="D567" s="1157" t="s">
        <v>3548</v>
      </c>
      <c r="E567" s="1156" t="s">
        <v>5574</v>
      </c>
      <c r="F567" s="1157">
        <v>112437</v>
      </c>
    </row>
    <row r="568" spans="1:6" ht="15">
      <c r="A568" s="1157" t="s">
        <v>3503</v>
      </c>
      <c r="B568" s="1157" t="s">
        <v>3547</v>
      </c>
      <c r="C568" s="1157" t="s">
        <v>3501</v>
      </c>
      <c r="D568" s="1157" t="s">
        <v>3546</v>
      </c>
      <c r="E568" s="1156" t="s">
        <v>5575</v>
      </c>
      <c r="F568" s="1157">
        <v>112453</v>
      </c>
    </row>
    <row r="569" spans="1:6" ht="15">
      <c r="A569" s="1157" t="s">
        <v>3503</v>
      </c>
      <c r="B569" s="1157" t="s">
        <v>5576</v>
      </c>
      <c r="C569" s="1157" t="s">
        <v>3501</v>
      </c>
      <c r="D569" s="1157" t="s">
        <v>5577</v>
      </c>
      <c r="E569" s="1156" t="s">
        <v>5578</v>
      </c>
      <c r="F569" s="1157">
        <v>112461</v>
      </c>
    </row>
    <row r="570" spans="1:6" ht="15">
      <c r="A570" s="1157" t="s">
        <v>3503</v>
      </c>
      <c r="B570" s="1157" t="s">
        <v>3545</v>
      </c>
      <c r="C570" s="1157" t="s">
        <v>3501</v>
      </c>
      <c r="D570" s="1157" t="s">
        <v>3544</v>
      </c>
      <c r="E570" s="1156" t="s">
        <v>5579</v>
      </c>
      <c r="F570" s="1157">
        <v>113018</v>
      </c>
    </row>
    <row r="571" spans="1:6" ht="15">
      <c r="A571" s="1157" t="s">
        <v>3503</v>
      </c>
      <c r="B571" s="1157" t="s">
        <v>3543</v>
      </c>
      <c r="C571" s="1157" t="s">
        <v>3501</v>
      </c>
      <c r="D571" s="1157" t="s">
        <v>3542</v>
      </c>
      <c r="E571" s="1156" t="s">
        <v>5580</v>
      </c>
      <c r="F571" s="1157">
        <v>113247</v>
      </c>
    </row>
    <row r="572" spans="1:6" ht="15">
      <c r="A572" s="1157" t="s">
        <v>3503</v>
      </c>
      <c r="B572" s="1157" t="s">
        <v>3541</v>
      </c>
      <c r="C572" s="1157" t="s">
        <v>3501</v>
      </c>
      <c r="D572" s="1157" t="s">
        <v>3540</v>
      </c>
      <c r="E572" s="1156" t="s">
        <v>5581</v>
      </c>
      <c r="F572" s="1157">
        <v>113263</v>
      </c>
    </row>
    <row r="573" spans="1:6" ht="15">
      <c r="A573" s="1157" t="s">
        <v>3503</v>
      </c>
      <c r="B573" s="1157" t="s">
        <v>3539</v>
      </c>
      <c r="C573" s="1157" t="s">
        <v>3501</v>
      </c>
      <c r="D573" s="1157" t="s">
        <v>3538</v>
      </c>
      <c r="E573" s="1156" t="s">
        <v>5582</v>
      </c>
      <c r="F573" s="1157">
        <v>113271</v>
      </c>
    </row>
    <row r="574" spans="1:6" ht="15">
      <c r="A574" s="1157" t="s">
        <v>3503</v>
      </c>
      <c r="B574" s="1157" t="s">
        <v>3537</v>
      </c>
      <c r="C574" s="1157" t="s">
        <v>3501</v>
      </c>
      <c r="D574" s="1157" t="s">
        <v>3536</v>
      </c>
      <c r="E574" s="1156" t="s">
        <v>5583</v>
      </c>
      <c r="F574" s="1157">
        <v>113417</v>
      </c>
    </row>
    <row r="575" spans="1:6" ht="15">
      <c r="A575" s="1157" t="s">
        <v>3503</v>
      </c>
      <c r="B575" s="1157" t="s">
        <v>3535</v>
      </c>
      <c r="C575" s="1157" t="s">
        <v>3501</v>
      </c>
      <c r="D575" s="1157" t="s">
        <v>3534</v>
      </c>
      <c r="E575" s="1156" t="s">
        <v>5584</v>
      </c>
      <c r="F575" s="1157">
        <v>113425</v>
      </c>
    </row>
    <row r="576" spans="1:6" ht="15">
      <c r="A576" s="1157" t="s">
        <v>3503</v>
      </c>
      <c r="B576" s="1157" t="s">
        <v>3533</v>
      </c>
      <c r="C576" s="1157" t="s">
        <v>3501</v>
      </c>
      <c r="D576" s="1157" t="s">
        <v>3532</v>
      </c>
      <c r="E576" s="1156" t="s">
        <v>5585</v>
      </c>
      <c r="F576" s="1157">
        <v>113433</v>
      </c>
    </row>
    <row r="577" spans="1:6" ht="15">
      <c r="A577" s="1157" t="s">
        <v>3503</v>
      </c>
      <c r="B577" s="1157" t="s">
        <v>3531</v>
      </c>
      <c r="C577" s="1157" t="s">
        <v>3501</v>
      </c>
      <c r="D577" s="1157" t="s">
        <v>3530</v>
      </c>
      <c r="E577" s="1156" t="s">
        <v>5586</v>
      </c>
      <c r="F577" s="1157">
        <v>113468</v>
      </c>
    </row>
    <row r="578" spans="1:6" ht="15">
      <c r="A578" s="1157" t="s">
        <v>3503</v>
      </c>
      <c r="B578" s="1157" t="s">
        <v>3529</v>
      </c>
      <c r="C578" s="1157" t="s">
        <v>3501</v>
      </c>
      <c r="D578" s="1157" t="s">
        <v>3528</v>
      </c>
      <c r="E578" s="1156" t="s">
        <v>5587</v>
      </c>
      <c r="F578" s="1157">
        <v>113476</v>
      </c>
    </row>
    <row r="579" spans="1:6" ht="15">
      <c r="A579" s="1157" t="s">
        <v>3503</v>
      </c>
      <c r="B579" s="1157" t="s">
        <v>3527</v>
      </c>
      <c r="C579" s="1157" t="s">
        <v>3501</v>
      </c>
      <c r="D579" s="1157" t="s">
        <v>3526</v>
      </c>
      <c r="E579" s="1156" t="s">
        <v>5588</v>
      </c>
      <c r="F579" s="1157">
        <v>113484</v>
      </c>
    </row>
    <row r="580" spans="1:6" ht="15">
      <c r="A580" s="1157" t="s">
        <v>3503</v>
      </c>
      <c r="B580" s="1157" t="s">
        <v>3525</v>
      </c>
      <c r="C580" s="1157" t="s">
        <v>3501</v>
      </c>
      <c r="D580" s="1157" t="s">
        <v>3524</v>
      </c>
      <c r="E580" s="1156" t="s">
        <v>5589</v>
      </c>
      <c r="F580" s="1157">
        <v>113492</v>
      </c>
    </row>
    <row r="581" spans="1:6" ht="15">
      <c r="A581" s="1157" t="s">
        <v>3503</v>
      </c>
      <c r="B581" s="1157" t="s">
        <v>3523</v>
      </c>
      <c r="C581" s="1157" t="s">
        <v>3501</v>
      </c>
      <c r="D581" s="1157" t="s">
        <v>3522</v>
      </c>
      <c r="E581" s="1156" t="s">
        <v>5590</v>
      </c>
      <c r="F581" s="1157">
        <v>113611</v>
      </c>
    </row>
    <row r="582" spans="1:6" ht="15">
      <c r="A582" s="1157" t="s">
        <v>3503</v>
      </c>
      <c r="B582" s="1157" t="s">
        <v>3521</v>
      </c>
      <c r="C582" s="1157" t="s">
        <v>3501</v>
      </c>
      <c r="D582" s="1157" t="s">
        <v>3520</v>
      </c>
      <c r="E582" s="1156" t="s">
        <v>5591</v>
      </c>
      <c r="F582" s="1157">
        <v>113620</v>
      </c>
    </row>
    <row r="583" spans="1:6" ht="15">
      <c r="A583" s="1157" t="s">
        <v>3503</v>
      </c>
      <c r="B583" s="1157" t="s">
        <v>3519</v>
      </c>
      <c r="C583" s="1157" t="s">
        <v>3501</v>
      </c>
      <c r="D583" s="1157" t="s">
        <v>3518</v>
      </c>
      <c r="E583" s="1156" t="s">
        <v>5592</v>
      </c>
      <c r="F583" s="1157">
        <v>113638</v>
      </c>
    </row>
    <row r="584" spans="1:6" ht="15">
      <c r="A584" s="1157" t="s">
        <v>3503</v>
      </c>
      <c r="B584" s="1157" t="s">
        <v>3517</v>
      </c>
      <c r="C584" s="1157" t="s">
        <v>3501</v>
      </c>
      <c r="D584" s="1157" t="s">
        <v>3516</v>
      </c>
      <c r="E584" s="1156" t="s">
        <v>5593</v>
      </c>
      <c r="F584" s="1157">
        <v>113654</v>
      </c>
    </row>
    <row r="585" spans="1:6" ht="15">
      <c r="A585" s="1157" t="s">
        <v>3503</v>
      </c>
      <c r="B585" s="1157" t="s">
        <v>3515</v>
      </c>
      <c r="C585" s="1157" t="s">
        <v>3501</v>
      </c>
      <c r="D585" s="1157" t="s">
        <v>3514</v>
      </c>
      <c r="E585" s="1156" t="s">
        <v>5594</v>
      </c>
      <c r="F585" s="1157">
        <v>113697</v>
      </c>
    </row>
    <row r="586" spans="1:6" ht="15">
      <c r="A586" s="1157" t="s">
        <v>3503</v>
      </c>
      <c r="B586" s="1157" t="s">
        <v>1491</v>
      </c>
      <c r="C586" s="1157" t="s">
        <v>3501</v>
      </c>
      <c r="D586" s="1157" t="s">
        <v>1490</v>
      </c>
      <c r="E586" s="1156" t="s">
        <v>5595</v>
      </c>
      <c r="F586" s="1157">
        <v>113816</v>
      </c>
    </row>
    <row r="587" spans="1:6" ht="15">
      <c r="A587" s="1157" t="s">
        <v>3503</v>
      </c>
      <c r="B587" s="1157" t="s">
        <v>3513</v>
      </c>
      <c r="C587" s="1157" t="s">
        <v>3501</v>
      </c>
      <c r="D587" s="1157" t="s">
        <v>3512</v>
      </c>
      <c r="E587" s="1156" t="s">
        <v>5596</v>
      </c>
      <c r="F587" s="1157">
        <v>113832</v>
      </c>
    </row>
    <row r="588" spans="1:6" ht="15">
      <c r="A588" s="1157" t="s">
        <v>3503</v>
      </c>
      <c r="B588" s="1157" t="s">
        <v>3511</v>
      </c>
      <c r="C588" s="1157" t="s">
        <v>3501</v>
      </c>
      <c r="D588" s="1157" t="s">
        <v>3510</v>
      </c>
      <c r="E588" s="1156" t="s">
        <v>5597</v>
      </c>
      <c r="F588" s="1157">
        <v>113859</v>
      </c>
    </row>
    <row r="589" spans="1:6" ht="15">
      <c r="A589" s="1157" t="s">
        <v>3503</v>
      </c>
      <c r="B589" s="1157" t="s">
        <v>3509</v>
      </c>
      <c r="C589" s="1157" t="s">
        <v>3501</v>
      </c>
      <c r="D589" s="1157" t="s">
        <v>3508</v>
      </c>
      <c r="E589" s="1156" t="s">
        <v>5598</v>
      </c>
      <c r="F589" s="1157">
        <v>114081</v>
      </c>
    </row>
    <row r="590" spans="1:6" ht="15">
      <c r="A590" s="1157" t="s">
        <v>3503</v>
      </c>
      <c r="B590" s="1157" t="s">
        <v>3507</v>
      </c>
      <c r="C590" s="1157" t="s">
        <v>3501</v>
      </c>
      <c r="D590" s="1157" t="s">
        <v>3506</v>
      </c>
      <c r="E590" s="1156" t="s">
        <v>5599</v>
      </c>
      <c r="F590" s="1157">
        <v>114421</v>
      </c>
    </row>
    <row r="591" spans="1:6" ht="15">
      <c r="A591" s="1157" t="s">
        <v>3503</v>
      </c>
      <c r="B591" s="1157" t="s">
        <v>3505</v>
      </c>
      <c r="C591" s="1157" t="s">
        <v>3501</v>
      </c>
      <c r="D591" s="1157" t="s">
        <v>3504</v>
      </c>
      <c r="E591" s="1156" t="s">
        <v>5600</v>
      </c>
      <c r="F591" s="1157">
        <v>114642</v>
      </c>
    </row>
    <row r="592" spans="1:6" ht="15">
      <c r="A592" s="1157" t="s">
        <v>3503</v>
      </c>
      <c r="B592" s="1157" t="s">
        <v>3502</v>
      </c>
      <c r="C592" s="1157" t="s">
        <v>3501</v>
      </c>
      <c r="D592" s="1157" t="s">
        <v>3500</v>
      </c>
      <c r="E592" s="1156" t="s">
        <v>5601</v>
      </c>
      <c r="F592" s="1157">
        <v>114651</v>
      </c>
    </row>
    <row r="593" spans="1:6" ht="15">
      <c r="A593" s="1154" t="s">
        <v>3396</v>
      </c>
      <c r="B593" s="1155"/>
      <c r="C593" s="1155" t="s">
        <v>3394</v>
      </c>
      <c r="D593" s="1155"/>
      <c r="E593" s="1156" t="s">
        <v>3396</v>
      </c>
      <c r="F593" s="1154">
        <v>120006</v>
      </c>
    </row>
    <row r="594" spans="1:6" ht="15">
      <c r="A594" s="1157" t="s">
        <v>3396</v>
      </c>
      <c r="B594" s="1157" t="s">
        <v>3499</v>
      </c>
      <c r="C594" s="1157" t="s">
        <v>3394</v>
      </c>
      <c r="D594" s="1157" t="s">
        <v>3498</v>
      </c>
      <c r="E594" s="1156" t="s">
        <v>5602</v>
      </c>
      <c r="F594" s="1157">
        <v>121002</v>
      </c>
    </row>
    <row r="595" spans="1:6" ht="15">
      <c r="A595" s="1157" t="s">
        <v>3396</v>
      </c>
      <c r="B595" s="1157" t="s">
        <v>3497</v>
      </c>
      <c r="C595" s="1157" t="s">
        <v>3394</v>
      </c>
      <c r="D595" s="1157" t="s">
        <v>3496</v>
      </c>
      <c r="E595" s="1156" t="s">
        <v>5603</v>
      </c>
      <c r="F595" s="1157">
        <v>122025</v>
      </c>
    </row>
    <row r="596" spans="1:6" ht="15">
      <c r="A596" s="1157" t="s">
        <v>3396</v>
      </c>
      <c r="B596" s="1157" t="s">
        <v>3495</v>
      </c>
      <c r="C596" s="1157" t="s">
        <v>3394</v>
      </c>
      <c r="D596" s="1157" t="s">
        <v>3494</v>
      </c>
      <c r="E596" s="1156" t="s">
        <v>5604</v>
      </c>
      <c r="F596" s="1157">
        <v>122033</v>
      </c>
    </row>
    <row r="597" spans="1:6" ht="15">
      <c r="A597" s="1157" t="s">
        <v>3396</v>
      </c>
      <c r="B597" s="1157" t="s">
        <v>3493</v>
      </c>
      <c r="C597" s="1157" t="s">
        <v>3394</v>
      </c>
      <c r="D597" s="1157" t="s">
        <v>3492</v>
      </c>
      <c r="E597" s="1156" t="s">
        <v>5605</v>
      </c>
      <c r="F597" s="1157">
        <v>122041</v>
      </c>
    </row>
    <row r="598" spans="1:6" ht="15">
      <c r="A598" s="1157" t="s">
        <v>3396</v>
      </c>
      <c r="B598" s="1157" t="s">
        <v>3491</v>
      </c>
      <c r="C598" s="1157" t="s">
        <v>3394</v>
      </c>
      <c r="D598" s="1157" t="s">
        <v>3490</v>
      </c>
      <c r="E598" s="1156" t="s">
        <v>5606</v>
      </c>
      <c r="F598" s="1157">
        <v>122050</v>
      </c>
    </row>
    <row r="599" spans="1:6" ht="15">
      <c r="A599" s="1157" t="s">
        <v>3396</v>
      </c>
      <c r="B599" s="1157" t="s">
        <v>3489</v>
      </c>
      <c r="C599" s="1157" t="s">
        <v>3394</v>
      </c>
      <c r="D599" s="1157" t="s">
        <v>3488</v>
      </c>
      <c r="E599" s="1156" t="s">
        <v>5607</v>
      </c>
      <c r="F599" s="1157">
        <v>122068</v>
      </c>
    </row>
    <row r="600" spans="1:6" ht="15">
      <c r="A600" s="1157" t="s">
        <v>3396</v>
      </c>
      <c r="B600" s="1157" t="s">
        <v>3487</v>
      </c>
      <c r="C600" s="1157" t="s">
        <v>3394</v>
      </c>
      <c r="D600" s="1157" t="s">
        <v>3486</v>
      </c>
      <c r="E600" s="1156" t="s">
        <v>5608</v>
      </c>
      <c r="F600" s="1157">
        <v>122076</v>
      </c>
    </row>
    <row r="601" spans="1:6" ht="15">
      <c r="A601" s="1157" t="s">
        <v>3396</v>
      </c>
      <c r="B601" s="1157" t="s">
        <v>3485</v>
      </c>
      <c r="C601" s="1157" t="s">
        <v>3394</v>
      </c>
      <c r="D601" s="1157" t="s">
        <v>3484</v>
      </c>
      <c r="E601" s="1156" t="s">
        <v>5609</v>
      </c>
      <c r="F601" s="1157">
        <v>122084</v>
      </c>
    </row>
    <row r="602" spans="1:6" ht="15">
      <c r="A602" s="1157" t="s">
        <v>3396</v>
      </c>
      <c r="B602" s="1157" t="s">
        <v>3483</v>
      </c>
      <c r="C602" s="1157" t="s">
        <v>3394</v>
      </c>
      <c r="D602" s="1157" t="s">
        <v>3482</v>
      </c>
      <c r="E602" s="1156" t="s">
        <v>5610</v>
      </c>
      <c r="F602" s="1157">
        <v>122106</v>
      </c>
    </row>
    <row r="603" spans="1:6" ht="15">
      <c r="A603" s="1157" t="s">
        <v>3396</v>
      </c>
      <c r="B603" s="1157" t="s">
        <v>3481</v>
      </c>
      <c r="C603" s="1157" t="s">
        <v>3394</v>
      </c>
      <c r="D603" s="1157" t="s">
        <v>3480</v>
      </c>
      <c r="E603" s="1156" t="s">
        <v>5611</v>
      </c>
      <c r="F603" s="1157">
        <v>122114</v>
      </c>
    </row>
    <row r="604" spans="1:6" ht="15">
      <c r="A604" s="1157" t="s">
        <v>3396</v>
      </c>
      <c r="B604" s="1157" t="s">
        <v>3479</v>
      </c>
      <c r="C604" s="1157" t="s">
        <v>3394</v>
      </c>
      <c r="D604" s="1157" t="s">
        <v>3478</v>
      </c>
      <c r="E604" s="1156" t="s">
        <v>5612</v>
      </c>
      <c r="F604" s="1157">
        <v>122122</v>
      </c>
    </row>
    <row r="605" spans="1:6" ht="15">
      <c r="A605" s="1157" t="s">
        <v>3396</v>
      </c>
      <c r="B605" s="1157" t="s">
        <v>3477</v>
      </c>
      <c r="C605" s="1157" t="s">
        <v>3394</v>
      </c>
      <c r="D605" s="1157" t="s">
        <v>3476</v>
      </c>
      <c r="E605" s="1156" t="s">
        <v>5613</v>
      </c>
      <c r="F605" s="1157">
        <v>122131</v>
      </c>
    </row>
    <row r="606" spans="1:6" ht="15">
      <c r="A606" s="1157" t="s">
        <v>3396</v>
      </c>
      <c r="B606" s="1157" t="s">
        <v>3475</v>
      </c>
      <c r="C606" s="1157" t="s">
        <v>3394</v>
      </c>
      <c r="D606" s="1157" t="s">
        <v>3474</v>
      </c>
      <c r="E606" s="1156" t="s">
        <v>5614</v>
      </c>
      <c r="F606" s="1157">
        <v>122157</v>
      </c>
    </row>
    <row r="607" spans="1:6" ht="15">
      <c r="A607" s="1157" t="s">
        <v>3396</v>
      </c>
      <c r="B607" s="1157" t="s">
        <v>3473</v>
      </c>
      <c r="C607" s="1157" t="s">
        <v>3394</v>
      </c>
      <c r="D607" s="1157" t="s">
        <v>3472</v>
      </c>
      <c r="E607" s="1156" t="s">
        <v>5615</v>
      </c>
      <c r="F607" s="1157">
        <v>122165</v>
      </c>
    </row>
    <row r="608" spans="1:6" ht="15">
      <c r="A608" s="1157" t="s">
        <v>3396</v>
      </c>
      <c r="B608" s="1157" t="s">
        <v>3471</v>
      </c>
      <c r="C608" s="1157" t="s">
        <v>3394</v>
      </c>
      <c r="D608" s="1157" t="s">
        <v>3470</v>
      </c>
      <c r="E608" s="1156" t="s">
        <v>5616</v>
      </c>
      <c r="F608" s="1157">
        <v>122173</v>
      </c>
    </row>
    <row r="609" spans="1:6" ht="15">
      <c r="A609" s="1157" t="s">
        <v>3396</v>
      </c>
      <c r="B609" s="1157" t="s">
        <v>3469</v>
      </c>
      <c r="C609" s="1157" t="s">
        <v>3394</v>
      </c>
      <c r="D609" s="1157" t="s">
        <v>3468</v>
      </c>
      <c r="E609" s="1156" t="s">
        <v>5617</v>
      </c>
      <c r="F609" s="1157">
        <v>122181</v>
      </c>
    </row>
    <row r="610" spans="1:6" ht="15">
      <c r="A610" s="1157" t="s">
        <v>3396</v>
      </c>
      <c r="B610" s="1157" t="s">
        <v>3467</v>
      </c>
      <c r="C610" s="1157" t="s">
        <v>3394</v>
      </c>
      <c r="D610" s="1157" t="s">
        <v>3466</v>
      </c>
      <c r="E610" s="1156" t="s">
        <v>5618</v>
      </c>
      <c r="F610" s="1157">
        <v>122190</v>
      </c>
    </row>
    <row r="611" spans="1:6" ht="15">
      <c r="A611" s="1157" t="s">
        <v>3396</v>
      </c>
      <c r="B611" s="1157" t="s">
        <v>3465</v>
      </c>
      <c r="C611" s="1157" t="s">
        <v>3394</v>
      </c>
      <c r="D611" s="1157" t="s">
        <v>3464</v>
      </c>
      <c r="E611" s="1156" t="s">
        <v>5619</v>
      </c>
      <c r="F611" s="1157">
        <v>122203</v>
      </c>
    </row>
    <row r="612" spans="1:6" ht="15">
      <c r="A612" s="1157" t="s">
        <v>3396</v>
      </c>
      <c r="B612" s="1157" t="s">
        <v>3463</v>
      </c>
      <c r="C612" s="1157" t="s">
        <v>3394</v>
      </c>
      <c r="D612" s="1157" t="s">
        <v>3462</v>
      </c>
      <c r="E612" s="1156" t="s">
        <v>5620</v>
      </c>
      <c r="F612" s="1157">
        <v>122211</v>
      </c>
    </row>
    <row r="613" spans="1:6" ht="15">
      <c r="A613" s="1157" t="s">
        <v>3396</v>
      </c>
      <c r="B613" s="1157" t="s">
        <v>3461</v>
      </c>
      <c r="C613" s="1157" t="s">
        <v>3394</v>
      </c>
      <c r="D613" s="1157" t="s">
        <v>3460</v>
      </c>
      <c r="E613" s="1156" t="s">
        <v>5621</v>
      </c>
      <c r="F613" s="1157">
        <v>122220</v>
      </c>
    </row>
    <row r="614" spans="1:6" ht="15">
      <c r="A614" s="1157" t="s">
        <v>3396</v>
      </c>
      <c r="B614" s="1157" t="s">
        <v>3459</v>
      </c>
      <c r="C614" s="1157" t="s">
        <v>3394</v>
      </c>
      <c r="D614" s="1157" t="s">
        <v>3458</v>
      </c>
      <c r="E614" s="1156" t="s">
        <v>5622</v>
      </c>
      <c r="F614" s="1157">
        <v>122238</v>
      </c>
    </row>
    <row r="615" spans="1:6" ht="15">
      <c r="A615" s="1157" t="s">
        <v>3396</v>
      </c>
      <c r="B615" s="1157" t="s">
        <v>3457</v>
      </c>
      <c r="C615" s="1157" t="s">
        <v>3394</v>
      </c>
      <c r="D615" s="1157" t="s">
        <v>3456</v>
      </c>
      <c r="E615" s="1156" t="s">
        <v>5623</v>
      </c>
      <c r="F615" s="1157">
        <v>122246</v>
      </c>
    </row>
    <row r="616" spans="1:6" ht="15">
      <c r="A616" s="1157" t="s">
        <v>3396</v>
      </c>
      <c r="B616" s="1157" t="s">
        <v>3455</v>
      </c>
      <c r="C616" s="1157" t="s">
        <v>3394</v>
      </c>
      <c r="D616" s="1157" t="s">
        <v>3454</v>
      </c>
      <c r="E616" s="1156" t="s">
        <v>5624</v>
      </c>
      <c r="F616" s="1157">
        <v>122254</v>
      </c>
    </row>
    <row r="617" spans="1:6" ht="15">
      <c r="A617" s="1157" t="s">
        <v>3396</v>
      </c>
      <c r="B617" s="1157" t="s">
        <v>3453</v>
      </c>
      <c r="C617" s="1157" t="s">
        <v>3394</v>
      </c>
      <c r="D617" s="1157" t="s">
        <v>5625</v>
      </c>
      <c r="E617" s="1156" t="s">
        <v>5626</v>
      </c>
      <c r="F617" s="1157">
        <v>122262</v>
      </c>
    </row>
    <row r="618" spans="1:6" ht="15">
      <c r="A618" s="1157" t="s">
        <v>3396</v>
      </c>
      <c r="B618" s="1157" t="s">
        <v>3452</v>
      </c>
      <c r="C618" s="1157" t="s">
        <v>3394</v>
      </c>
      <c r="D618" s="1157" t="s">
        <v>3451</v>
      </c>
      <c r="E618" s="1156" t="s">
        <v>5627</v>
      </c>
      <c r="F618" s="1157">
        <v>122271</v>
      </c>
    </row>
    <row r="619" spans="1:6" ht="15">
      <c r="A619" s="1157" t="s">
        <v>3396</v>
      </c>
      <c r="B619" s="1157" t="s">
        <v>3450</v>
      </c>
      <c r="C619" s="1157" t="s">
        <v>3394</v>
      </c>
      <c r="D619" s="1157" t="s">
        <v>3449</v>
      </c>
      <c r="E619" s="1156" t="s">
        <v>5628</v>
      </c>
      <c r="F619" s="1157">
        <v>122289</v>
      </c>
    </row>
    <row r="620" spans="1:6" ht="15">
      <c r="A620" s="1157" t="s">
        <v>3396</v>
      </c>
      <c r="B620" s="1157" t="s">
        <v>3448</v>
      </c>
      <c r="C620" s="1157" t="s">
        <v>3394</v>
      </c>
      <c r="D620" s="1157" t="s">
        <v>3447</v>
      </c>
      <c r="E620" s="1156" t="s">
        <v>5629</v>
      </c>
      <c r="F620" s="1157">
        <v>122297</v>
      </c>
    </row>
    <row r="621" spans="1:6" ht="15">
      <c r="A621" s="1157" t="s">
        <v>3396</v>
      </c>
      <c r="B621" s="1157" t="s">
        <v>3446</v>
      </c>
      <c r="C621" s="1157" t="s">
        <v>3394</v>
      </c>
      <c r="D621" s="1157" t="s">
        <v>3445</v>
      </c>
      <c r="E621" s="1156" t="s">
        <v>5630</v>
      </c>
      <c r="F621" s="1157">
        <v>122301</v>
      </c>
    </row>
    <row r="622" spans="1:6" ht="15">
      <c r="A622" s="1157" t="s">
        <v>3396</v>
      </c>
      <c r="B622" s="1157" t="s">
        <v>3444</v>
      </c>
      <c r="C622" s="1157" t="s">
        <v>3394</v>
      </c>
      <c r="D622" s="1157" t="s">
        <v>3443</v>
      </c>
      <c r="E622" s="1156" t="s">
        <v>5631</v>
      </c>
      <c r="F622" s="1157">
        <v>122319</v>
      </c>
    </row>
    <row r="623" spans="1:6" ht="15">
      <c r="A623" s="1157" t="s">
        <v>3396</v>
      </c>
      <c r="B623" s="1157" t="s">
        <v>3442</v>
      </c>
      <c r="C623" s="1157" t="s">
        <v>3394</v>
      </c>
      <c r="D623" s="1157" t="s">
        <v>3441</v>
      </c>
      <c r="E623" s="1156" t="s">
        <v>5632</v>
      </c>
      <c r="F623" s="1157">
        <v>122327</v>
      </c>
    </row>
    <row r="624" spans="1:6" ht="15">
      <c r="A624" s="1157" t="s">
        <v>3396</v>
      </c>
      <c r="B624" s="1157" t="s">
        <v>3440</v>
      </c>
      <c r="C624" s="1157" t="s">
        <v>3394</v>
      </c>
      <c r="D624" s="1157" t="s">
        <v>3439</v>
      </c>
      <c r="E624" s="1156" t="s">
        <v>5633</v>
      </c>
      <c r="F624" s="1157">
        <v>122335</v>
      </c>
    </row>
    <row r="625" spans="1:6" ht="15">
      <c r="A625" s="1157" t="s">
        <v>3396</v>
      </c>
      <c r="B625" s="1157" t="s">
        <v>3438</v>
      </c>
      <c r="C625" s="1157" t="s">
        <v>3394</v>
      </c>
      <c r="D625" s="1157" t="s">
        <v>3437</v>
      </c>
      <c r="E625" s="1156" t="s">
        <v>5634</v>
      </c>
      <c r="F625" s="1157">
        <v>122343</v>
      </c>
    </row>
    <row r="626" spans="1:6" ht="15">
      <c r="A626" s="1157" t="s">
        <v>3396</v>
      </c>
      <c r="B626" s="1157" t="s">
        <v>3436</v>
      </c>
      <c r="C626" s="1157" t="s">
        <v>3394</v>
      </c>
      <c r="D626" s="1157" t="s">
        <v>3435</v>
      </c>
      <c r="E626" s="1156" t="s">
        <v>5635</v>
      </c>
      <c r="F626" s="1157">
        <v>122351</v>
      </c>
    </row>
    <row r="627" spans="1:6" ht="15">
      <c r="A627" s="1157" t="s">
        <v>3396</v>
      </c>
      <c r="B627" s="1157" t="s">
        <v>3434</v>
      </c>
      <c r="C627" s="1157" t="s">
        <v>3394</v>
      </c>
      <c r="D627" s="1157" t="s">
        <v>3433</v>
      </c>
      <c r="E627" s="1156" t="s">
        <v>5636</v>
      </c>
      <c r="F627" s="1157">
        <v>122360</v>
      </c>
    </row>
    <row r="628" spans="1:6" ht="15">
      <c r="A628" s="1157" t="s">
        <v>3396</v>
      </c>
      <c r="B628" s="1157" t="s">
        <v>3432</v>
      </c>
      <c r="C628" s="1157" t="s">
        <v>3394</v>
      </c>
      <c r="D628" s="1157" t="s">
        <v>3431</v>
      </c>
      <c r="E628" s="1156" t="s">
        <v>5637</v>
      </c>
      <c r="F628" s="1157">
        <v>122378</v>
      </c>
    </row>
    <row r="629" spans="1:6" ht="15">
      <c r="A629" s="1157" t="s">
        <v>3396</v>
      </c>
      <c r="B629" s="1157" t="s">
        <v>3430</v>
      </c>
      <c r="C629" s="1157" t="s">
        <v>3394</v>
      </c>
      <c r="D629" s="1157" t="s">
        <v>3429</v>
      </c>
      <c r="E629" s="1156" t="s">
        <v>5638</v>
      </c>
      <c r="F629" s="1157">
        <v>122386</v>
      </c>
    </row>
    <row r="630" spans="1:6" ht="15">
      <c r="A630" s="1157" t="s">
        <v>3396</v>
      </c>
      <c r="B630" s="1157" t="s">
        <v>5639</v>
      </c>
      <c r="C630" s="1157" t="s">
        <v>3394</v>
      </c>
      <c r="D630" s="1157" t="s">
        <v>5640</v>
      </c>
      <c r="E630" s="1156" t="s">
        <v>5641</v>
      </c>
      <c r="F630" s="1157">
        <v>122394</v>
      </c>
    </row>
    <row r="631" spans="1:6" ht="15">
      <c r="A631" s="1157" t="s">
        <v>3396</v>
      </c>
      <c r="B631" s="1157" t="s">
        <v>3428</v>
      </c>
      <c r="C631" s="1157" t="s">
        <v>3394</v>
      </c>
      <c r="D631" s="1157" t="s">
        <v>3427</v>
      </c>
      <c r="E631" s="1156" t="s">
        <v>5642</v>
      </c>
      <c r="F631" s="1157">
        <v>123226</v>
      </c>
    </row>
    <row r="632" spans="1:6" ht="15">
      <c r="A632" s="1157" t="s">
        <v>3396</v>
      </c>
      <c r="B632" s="1157" t="s">
        <v>3426</v>
      </c>
      <c r="C632" s="1157" t="s">
        <v>3394</v>
      </c>
      <c r="D632" s="1157" t="s">
        <v>3425</v>
      </c>
      <c r="E632" s="1156" t="s">
        <v>5643</v>
      </c>
      <c r="F632" s="1157">
        <v>123293</v>
      </c>
    </row>
    <row r="633" spans="1:6" ht="15">
      <c r="A633" s="1157" t="s">
        <v>3396</v>
      </c>
      <c r="B633" s="1157" t="s">
        <v>3424</v>
      </c>
      <c r="C633" s="1157" t="s">
        <v>3394</v>
      </c>
      <c r="D633" s="1157" t="s">
        <v>3423</v>
      </c>
      <c r="E633" s="1156" t="s">
        <v>5644</v>
      </c>
      <c r="F633" s="1157">
        <v>123421</v>
      </c>
    </row>
    <row r="634" spans="1:6" ht="15">
      <c r="A634" s="1157" t="s">
        <v>3396</v>
      </c>
      <c r="B634" s="1157" t="s">
        <v>3422</v>
      </c>
      <c r="C634" s="1157" t="s">
        <v>3394</v>
      </c>
      <c r="D634" s="1157" t="s">
        <v>3421</v>
      </c>
      <c r="E634" s="1156" t="s">
        <v>5645</v>
      </c>
      <c r="F634" s="1157">
        <v>123471</v>
      </c>
    </row>
    <row r="635" spans="1:6" ht="15">
      <c r="A635" s="1157" t="s">
        <v>3396</v>
      </c>
      <c r="B635" s="1157" t="s">
        <v>3420</v>
      </c>
      <c r="C635" s="1157" t="s">
        <v>3394</v>
      </c>
      <c r="D635" s="1157" t="s">
        <v>3419</v>
      </c>
      <c r="E635" s="1156" t="s">
        <v>5646</v>
      </c>
      <c r="F635" s="1157">
        <v>123498</v>
      </c>
    </row>
    <row r="636" spans="1:6" ht="15">
      <c r="A636" s="1157" t="s">
        <v>3396</v>
      </c>
      <c r="B636" s="1157" t="s">
        <v>3418</v>
      </c>
      <c r="C636" s="1157" t="s">
        <v>3394</v>
      </c>
      <c r="D636" s="1157" t="s">
        <v>3417</v>
      </c>
      <c r="E636" s="1156" t="s">
        <v>5647</v>
      </c>
      <c r="F636" s="1157">
        <v>124036</v>
      </c>
    </row>
    <row r="637" spans="1:6" ht="15">
      <c r="A637" s="1157" t="s">
        <v>3396</v>
      </c>
      <c r="B637" s="1157" t="s">
        <v>3416</v>
      </c>
      <c r="C637" s="1157" t="s">
        <v>3394</v>
      </c>
      <c r="D637" s="1157" t="s">
        <v>3415</v>
      </c>
      <c r="E637" s="1156" t="s">
        <v>5648</v>
      </c>
      <c r="F637" s="1157">
        <v>124095</v>
      </c>
    </row>
    <row r="638" spans="1:6" ht="15">
      <c r="A638" s="1157" t="s">
        <v>3396</v>
      </c>
      <c r="B638" s="1157" t="s">
        <v>3414</v>
      </c>
      <c r="C638" s="1157" t="s">
        <v>3394</v>
      </c>
      <c r="D638" s="1157" t="s">
        <v>3413</v>
      </c>
      <c r="E638" s="1156" t="s">
        <v>5649</v>
      </c>
      <c r="F638" s="1157">
        <v>124109</v>
      </c>
    </row>
    <row r="639" spans="1:6" ht="15">
      <c r="A639" s="1157" t="s">
        <v>3396</v>
      </c>
      <c r="B639" s="1157" t="s">
        <v>3412</v>
      </c>
      <c r="C639" s="1157" t="s">
        <v>3394</v>
      </c>
      <c r="D639" s="1157" t="s">
        <v>3411</v>
      </c>
      <c r="E639" s="1156" t="s">
        <v>5650</v>
      </c>
      <c r="F639" s="1157">
        <v>124214</v>
      </c>
    </row>
    <row r="640" spans="1:6" ht="15">
      <c r="A640" s="1157" t="s">
        <v>3396</v>
      </c>
      <c r="B640" s="1157" t="s">
        <v>3410</v>
      </c>
      <c r="C640" s="1157" t="s">
        <v>3394</v>
      </c>
      <c r="D640" s="1157" t="s">
        <v>3409</v>
      </c>
      <c r="E640" s="1156" t="s">
        <v>5651</v>
      </c>
      <c r="F640" s="1157">
        <v>124222</v>
      </c>
    </row>
    <row r="641" spans="1:6" ht="15">
      <c r="A641" s="1157" t="s">
        <v>3396</v>
      </c>
      <c r="B641" s="1157" t="s">
        <v>3408</v>
      </c>
      <c r="C641" s="1157" t="s">
        <v>3394</v>
      </c>
      <c r="D641" s="1157" t="s">
        <v>3407</v>
      </c>
      <c r="E641" s="1156" t="s">
        <v>5652</v>
      </c>
      <c r="F641" s="1157">
        <v>124231</v>
      </c>
    </row>
    <row r="642" spans="1:6" ht="15">
      <c r="A642" s="1157" t="s">
        <v>3396</v>
      </c>
      <c r="B642" s="1157" t="s">
        <v>3406</v>
      </c>
      <c r="C642" s="1157" t="s">
        <v>3394</v>
      </c>
      <c r="D642" s="1157" t="s">
        <v>3405</v>
      </c>
      <c r="E642" s="1156" t="s">
        <v>5653</v>
      </c>
      <c r="F642" s="1157">
        <v>124249</v>
      </c>
    </row>
    <row r="643" spans="1:6" ht="15">
      <c r="A643" s="1157" t="s">
        <v>3396</v>
      </c>
      <c r="B643" s="1157" t="s">
        <v>3404</v>
      </c>
      <c r="C643" s="1157" t="s">
        <v>3394</v>
      </c>
      <c r="D643" s="1157" t="s">
        <v>3403</v>
      </c>
      <c r="E643" s="1156" t="s">
        <v>5654</v>
      </c>
      <c r="F643" s="1157">
        <v>124265</v>
      </c>
    </row>
    <row r="644" spans="1:6" ht="15">
      <c r="A644" s="1157" t="s">
        <v>3396</v>
      </c>
      <c r="B644" s="1157" t="s">
        <v>3402</v>
      </c>
      <c r="C644" s="1157" t="s">
        <v>3394</v>
      </c>
      <c r="D644" s="1157" t="s">
        <v>3401</v>
      </c>
      <c r="E644" s="1156" t="s">
        <v>5655</v>
      </c>
      <c r="F644" s="1157">
        <v>124273</v>
      </c>
    </row>
    <row r="645" spans="1:6" ht="15">
      <c r="A645" s="1157" t="s">
        <v>3396</v>
      </c>
      <c r="B645" s="1157" t="s">
        <v>3400</v>
      </c>
      <c r="C645" s="1157" t="s">
        <v>3394</v>
      </c>
      <c r="D645" s="1157" t="s">
        <v>3399</v>
      </c>
      <c r="E645" s="1156" t="s">
        <v>5656</v>
      </c>
      <c r="F645" s="1157">
        <v>124419</v>
      </c>
    </row>
    <row r="646" spans="1:6" ht="15">
      <c r="A646" s="1157" t="s">
        <v>3396</v>
      </c>
      <c r="B646" s="1157" t="s">
        <v>3398</v>
      </c>
      <c r="C646" s="1157" t="s">
        <v>3394</v>
      </c>
      <c r="D646" s="1157" t="s">
        <v>3397</v>
      </c>
      <c r="E646" s="1156" t="s">
        <v>5657</v>
      </c>
      <c r="F646" s="1157">
        <v>124435</v>
      </c>
    </row>
    <row r="647" spans="1:6" ht="15">
      <c r="A647" s="1157" t="s">
        <v>3396</v>
      </c>
      <c r="B647" s="1157" t="s">
        <v>3395</v>
      </c>
      <c r="C647" s="1157" t="s">
        <v>3394</v>
      </c>
      <c r="D647" s="1157" t="s">
        <v>3393</v>
      </c>
      <c r="E647" s="1156" t="s">
        <v>5658</v>
      </c>
      <c r="F647" s="1157">
        <v>124630</v>
      </c>
    </row>
    <row r="648" spans="1:6" ht="15">
      <c r="A648" s="1154" t="s">
        <v>3278</v>
      </c>
      <c r="B648" s="1155"/>
      <c r="C648" s="1155" t="s">
        <v>3276</v>
      </c>
      <c r="D648" s="1155"/>
      <c r="E648" s="1156" t="s">
        <v>3278</v>
      </c>
      <c r="F648" s="1154">
        <v>130001</v>
      </c>
    </row>
    <row r="649" spans="1:6" ht="15">
      <c r="A649" s="1157" t="s">
        <v>3278</v>
      </c>
      <c r="B649" s="1157" t="s">
        <v>3392</v>
      </c>
      <c r="C649" s="1157" t="s">
        <v>3276</v>
      </c>
      <c r="D649" s="1157" t="s">
        <v>3391</v>
      </c>
      <c r="E649" s="1156" t="s">
        <v>5659</v>
      </c>
      <c r="F649" s="1157">
        <v>131016</v>
      </c>
    </row>
    <row r="650" spans="1:6" ht="15">
      <c r="A650" s="1157" t="s">
        <v>3278</v>
      </c>
      <c r="B650" s="1157" t="s">
        <v>3390</v>
      </c>
      <c r="C650" s="1157" t="s">
        <v>3276</v>
      </c>
      <c r="D650" s="1157" t="s">
        <v>3389</v>
      </c>
      <c r="E650" s="1156" t="s">
        <v>5660</v>
      </c>
      <c r="F650" s="1157">
        <v>131024</v>
      </c>
    </row>
    <row r="651" spans="1:6" ht="15">
      <c r="A651" s="1157" t="s">
        <v>3278</v>
      </c>
      <c r="B651" s="1157" t="s">
        <v>3388</v>
      </c>
      <c r="C651" s="1157" t="s">
        <v>3276</v>
      </c>
      <c r="D651" s="1157" t="s">
        <v>3387</v>
      </c>
      <c r="E651" s="1156" t="s">
        <v>5661</v>
      </c>
      <c r="F651" s="1157">
        <v>131032</v>
      </c>
    </row>
    <row r="652" spans="1:6" ht="15">
      <c r="A652" s="1157" t="s">
        <v>3278</v>
      </c>
      <c r="B652" s="1157" t="s">
        <v>3386</v>
      </c>
      <c r="C652" s="1157" t="s">
        <v>3276</v>
      </c>
      <c r="D652" s="1157" t="s">
        <v>5662</v>
      </c>
      <c r="E652" s="1156" t="s">
        <v>5663</v>
      </c>
      <c r="F652" s="1157">
        <v>131041</v>
      </c>
    </row>
    <row r="653" spans="1:6" ht="15">
      <c r="A653" s="1157" t="s">
        <v>3278</v>
      </c>
      <c r="B653" s="1157" t="s">
        <v>3385</v>
      </c>
      <c r="C653" s="1157" t="s">
        <v>3276</v>
      </c>
      <c r="D653" s="1157" t="s">
        <v>5664</v>
      </c>
      <c r="E653" s="1156" t="s">
        <v>5665</v>
      </c>
      <c r="F653" s="1157">
        <v>131059</v>
      </c>
    </row>
    <row r="654" spans="1:6" ht="15">
      <c r="A654" s="1157" t="s">
        <v>3278</v>
      </c>
      <c r="B654" s="1157" t="s">
        <v>3384</v>
      </c>
      <c r="C654" s="1157" t="s">
        <v>3276</v>
      </c>
      <c r="D654" s="1157" t="s">
        <v>3383</v>
      </c>
      <c r="E654" s="1156" t="s">
        <v>5666</v>
      </c>
      <c r="F654" s="1157">
        <v>131067</v>
      </c>
    </row>
    <row r="655" spans="1:6" ht="15">
      <c r="A655" s="1157" t="s">
        <v>3278</v>
      </c>
      <c r="B655" s="1157" t="s">
        <v>3382</v>
      </c>
      <c r="C655" s="1157" t="s">
        <v>3276</v>
      </c>
      <c r="D655" s="1157" t="s">
        <v>3381</v>
      </c>
      <c r="E655" s="1156" t="s">
        <v>5667</v>
      </c>
      <c r="F655" s="1157">
        <v>131075</v>
      </c>
    </row>
    <row r="656" spans="1:6" ht="15">
      <c r="A656" s="1157" t="s">
        <v>3278</v>
      </c>
      <c r="B656" s="1157" t="s">
        <v>3380</v>
      </c>
      <c r="C656" s="1157" t="s">
        <v>3276</v>
      </c>
      <c r="D656" s="1157" t="s">
        <v>3379</v>
      </c>
      <c r="E656" s="1156" t="s">
        <v>5668</v>
      </c>
      <c r="F656" s="1157">
        <v>131083</v>
      </c>
    </row>
    <row r="657" spans="1:6" ht="15">
      <c r="A657" s="1157" t="s">
        <v>3278</v>
      </c>
      <c r="B657" s="1157" t="s">
        <v>3378</v>
      </c>
      <c r="C657" s="1157" t="s">
        <v>3276</v>
      </c>
      <c r="D657" s="1157" t="s">
        <v>3377</v>
      </c>
      <c r="E657" s="1156" t="s">
        <v>5669</v>
      </c>
      <c r="F657" s="1157">
        <v>131091</v>
      </c>
    </row>
    <row r="658" spans="1:6" ht="15">
      <c r="A658" s="1157" t="s">
        <v>3278</v>
      </c>
      <c r="B658" s="1157" t="s">
        <v>3376</v>
      </c>
      <c r="C658" s="1157" t="s">
        <v>3276</v>
      </c>
      <c r="D658" s="1157" t="s">
        <v>3375</v>
      </c>
      <c r="E658" s="1156" t="s">
        <v>5670</v>
      </c>
      <c r="F658" s="1157">
        <v>131105</v>
      </c>
    </row>
    <row r="659" spans="1:6" ht="15">
      <c r="A659" s="1157" t="s">
        <v>3278</v>
      </c>
      <c r="B659" s="1157" t="s">
        <v>3374</v>
      </c>
      <c r="C659" s="1157" t="s">
        <v>3276</v>
      </c>
      <c r="D659" s="1157" t="s">
        <v>3373</v>
      </c>
      <c r="E659" s="1156" t="s">
        <v>5671</v>
      </c>
      <c r="F659" s="1157">
        <v>131113</v>
      </c>
    </row>
    <row r="660" spans="1:6" ht="15">
      <c r="A660" s="1157" t="s">
        <v>3278</v>
      </c>
      <c r="B660" s="1157" t="s">
        <v>3372</v>
      </c>
      <c r="C660" s="1157" t="s">
        <v>3276</v>
      </c>
      <c r="D660" s="1157" t="s">
        <v>3371</v>
      </c>
      <c r="E660" s="1156" t="s">
        <v>5672</v>
      </c>
      <c r="F660" s="1157">
        <v>131121</v>
      </c>
    </row>
    <row r="661" spans="1:6" ht="15">
      <c r="A661" s="1157" t="s">
        <v>3278</v>
      </c>
      <c r="B661" s="1157" t="s">
        <v>3370</v>
      </c>
      <c r="C661" s="1157" t="s">
        <v>3276</v>
      </c>
      <c r="D661" s="1157" t="s">
        <v>3369</v>
      </c>
      <c r="E661" s="1156" t="s">
        <v>5673</v>
      </c>
      <c r="F661" s="1157">
        <v>131130</v>
      </c>
    </row>
    <row r="662" spans="1:6" ht="15">
      <c r="A662" s="1157" t="s">
        <v>3278</v>
      </c>
      <c r="B662" s="1157" t="s">
        <v>3368</v>
      </c>
      <c r="C662" s="1157" t="s">
        <v>3276</v>
      </c>
      <c r="D662" s="1157" t="s">
        <v>3367</v>
      </c>
      <c r="E662" s="1156" t="s">
        <v>5674</v>
      </c>
      <c r="F662" s="1157">
        <v>131148</v>
      </c>
    </row>
    <row r="663" spans="1:6" ht="15">
      <c r="A663" s="1157" t="s">
        <v>3278</v>
      </c>
      <c r="B663" s="1157" t="s">
        <v>3366</v>
      </c>
      <c r="C663" s="1157" t="s">
        <v>3276</v>
      </c>
      <c r="D663" s="1157" t="s">
        <v>3365</v>
      </c>
      <c r="E663" s="1156" t="s">
        <v>5675</v>
      </c>
      <c r="F663" s="1157">
        <v>131156</v>
      </c>
    </row>
    <row r="664" spans="1:6" ht="15">
      <c r="A664" s="1157" t="s">
        <v>3278</v>
      </c>
      <c r="B664" s="1157" t="s">
        <v>3364</v>
      </c>
      <c r="C664" s="1157" t="s">
        <v>3276</v>
      </c>
      <c r="D664" s="1157" t="s">
        <v>3363</v>
      </c>
      <c r="E664" s="1156" t="s">
        <v>5676</v>
      </c>
      <c r="F664" s="1157">
        <v>131164</v>
      </c>
    </row>
    <row r="665" spans="1:6" ht="15">
      <c r="A665" s="1157" t="s">
        <v>3278</v>
      </c>
      <c r="B665" s="1157" t="s">
        <v>3362</v>
      </c>
      <c r="C665" s="1157" t="s">
        <v>3276</v>
      </c>
      <c r="D665" s="1157" t="s">
        <v>3361</v>
      </c>
      <c r="E665" s="1156" t="s">
        <v>5677</v>
      </c>
      <c r="F665" s="1157">
        <v>131172</v>
      </c>
    </row>
    <row r="666" spans="1:6" ht="15">
      <c r="A666" s="1157" t="s">
        <v>3278</v>
      </c>
      <c r="B666" s="1157" t="s">
        <v>3360</v>
      </c>
      <c r="C666" s="1157" t="s">
        <v>3276</v>
      </c>
      <c r="D666" s="1157" t="s">
        <v>3359</v>
      </c>
      <c r="E666" s="1156" t="s">
        <v>5678</v>
      </c>
      <c r="F666" s="1157">
        <v>131181</v>
      </c>
    </row>
    <row r="667" spans="1:6" ht="15">
      <c r="A667" s="1157" t="s">
        <v>3278</v>
      </c>
      <c r="B667" s="1157" t="s">
        <v>3358</v>
      </c>
      <c r="C667" s="1157" t="s">
        <v>3276</v>
      </c>
      <c r="D667" s="1157" t="s">
        <v>3357</v>
      </c>
      <c r="E667" s="1156" t="s">
        <v>5679</v>
      </c>
      <c r="F667" s="1157">
        <v>131199</v>
      </c>
    </row>
    <row r="668" spans="1:6" ht="15">
      <c r="A668" s="1157" t="s">
        <v>3278</v>
      </c>
      <c r="B668" s="1157" t="s">
        <v>3356</v>
      </c>
      <c r="C668" s="1157" t="s">
        <v>3276</v>
      </c>
      <c r="D668" s="1157" t="s">
        <v>3355</v>
      </c>
      <c r="E668" s="1156" t="s">
        <v>5680</v>
      </c>
      <c r="F668" s="1157">
        <v>131202</v>
      </c>
    </row>
    <row r="669" spans="1:6" ht="15">
      <c r="A669" s="1157" t="s">
        <v>3278</v>
      </c>
      <c r="B669" s="1157" t="s">
        <v>3354</v>
      </c>
      <c r="C669" s="1157" t="s">
        <v>3276</v>
      </c>
      <c r="D669" s="1157" t="s">
        <v>3353</v>
      </c>
      <c r="E669" s="1156" t="s">
        <v>5681</v>
      </c>
      <c r="F669" s="1157">
        <v>131211</v>
      </c>
    </row>
    <row r="670" spans="1:6" ht="15">
      <c r="A670" s="1157" t="s">
        <v>3278</v>
      </c>
      <c r="B670" s="1157" t="s">
        <v>3352</v>
      </c>
      <c r="C670" s="1157" t="s">
        <v>3276</v>
      </c>
      <c r="D670" s="1157" t="s">
        <v>3351</v>
      </c>
      <c r="E670" s="1156" t="s">
        <v>5682</v>
      </c>
      <c r="F670" s="1157">
        <v>131229</v>
      </c>
    </row>
    <row r="671" spans="1:6" ht="15">
      <c r="A671" s="1157" t="s">
        <v>3278</v>
      </c>
      <c r="B671" s="1157" t="s">
        <v>3350</v>
      </c>
      <c r="C671" s="1157" t="s">
        <v>3276</v>
      </c>
      <c r="D671" s="1157" t="s">
        <v>3349</v>
      </c>
      <c r="E671" s="1156" t="s">
        <v>5683</v>
      </c>
      <c r="F671" s="1157">
        <v>131237</v>
      </c>
    </row>
    <row r="672" spans="1:6" ht="15">
      <c r="A672" s="1157" t="s">
        <v>3278</v>
      </c>
      <c r="B672" s="1157" t="s">
        <v>3348</v>
      </c>
      <c r="C672" s="1157" t="s">
        <v>3276</v>
      </c>
      <c r="D672" s="1157" t="s">
        <v>3347</v>
      </c>
      <c r="E672" s="1156" t="s">
        <v>5684</v>
      </c>
      <c r="F672" s="1157">
        <v>132012</v>
      </c>
    </row>
    <row r="673" spans="1:7" ht="15">
      <c r="A673" s="1157" t="s">
        <v>3278</v>
      </c>
      <c r="B673" s="1157" t="s">
        <v>3346</v>
      </c>
      <c r="C673" s="1157" t="s">
        <v>3276</v>
      </c>
      <c r="D673" s="1157" t="s">
        <v>3345</v>
      </c>
      <c r="E673" s="1156" t="s">
        <v>5685</v>
      </c>
      <c r="F673" s="1157">
        <v>132021</v>
      </c>
    </row>
    <row r="674" spans="1:7" ht="15">
      <c r="A674" s="1157" t="s">
        <v>3278</v>
      </c>
      <c r="B674" s="1157" t="s">
        <v>3344</v>
      </c>
      <c r="C674" s="1157" t="s">
        <v>3276</v>
      </c>
      <c r="D674" s="1157" t="s">
        <v>3343</v>
      </c>
      <c r="E674" s="1156" t="s">
        <v>5686</v>
      </c>
      <c r="F674" s="1157">
        <v>132039</v>
      </c>
    </row>
    <row r="675" spans="1:7" ht="15">
      <c r="A675" s="1157" t="s">
        <v>3278</v>
      </c>
      <c r="B675" s="1157" t="s">
        <v>3342</v>
      </c>
      <c r="C675" s="1157" t="s">
        <v>3276</v>
      </c>
      <c r="D675" s="1157" t="s">
        <v>3341</v>
      </c>
      <c r="E675" s="1156" t="s">
        <v>5687</v>
      </c>
      <c r="F675" s="1157">
        <v>132047</v>
      </c>
    </row>
    <row r="676" spans="1:7" ht="15">
      <c r="A676" s="1157" t="s">
        <v>3278</v>
      </c>
      <c r="B676" s="1157" t="s">
        <v>3340</v>
      </c>
      <c r="C676" s="1157" t="s">
        <v>3276</v>
      </c>
      <c r="D676" s="1157" t="s">
        <v>3339</v>
      </c>
      <c r="E676" s="1156" t="s">
        <v>5688</v>
      </c>
      <c r="F676" s="1157">
        <v>132055</v>
      </c>
    </row>
    <row r="677" spans="1:7" ht="15">
      <c r="A677" s="1157" t="s">
        <v>3278</v>
      </c>
      <c r="B677" s="1157" t="s">
        <v>1993</v>
      </c>
      <c r="C677" s="1157" t="s">
        <v>3276</v>
      </c>
      <c r="D677" s="1157" t="s">
        <v>1992</v>
      </c>
      <c r="E677" s="1156" t="s">
        <v>5689</v>
      </c>
      <c r="F677" s="1157">
        <v>132063</v>
      </c>
    </row>
    <row r="678" spans="1:7" ht="15">
      <c r="A678" s="1157" t="s">
        <v>3278</v>
      </c>
      <c r="B678" s="1157" t="s">
        <v>3338</v>
      </c>
      <c r="C678" s="1157" t="s">
        <v>3276</v>
      </c>
      <c r="D678" s="1157" t="s">
        <v>3337</v>
      </c>
      <c r="E678" s="1156" t="s">
        <v>5690</v>
      </c>
      <c r="F678" s="1157">
        <v>132071</v>
      </c>
    </row>
    <row r="679" spans="1:7" ht="15">
      <c r="A679" s="1157" t="s">
        <v>3278</v>
      </c>
      <c r="B679" s="1157" t="s">
        <v>3336</v>
      </c>
      <c r="C679" s="1157" t="s">
        <v>3276</v>
      </c>
      <c r="D679" s="1157" t="s">
        <v>3335</v>
      </c>
      <c r="E679" s="1156" t="s">
        <v>5691</v>
      </c>
      <c r="F679" s="1157">
        <v>132080</v>
      </c>
    </row>
    <row r="680" spans="1:7" ht="15">
      <c r="A680" s="1157" t="s">
        <v>3278</v>
      </c>
      <c r="B680" s="1157" t="s">
        <v>3334</v>
      </c>
      <c r="C680" s="1157" t="s">
        <v>3276</v>
      </c>
      <c r="D680" s="1157" t="s">
        <v>3333</v>
      </c>
      <c r="E680" s="1156" t="s">
        <v>5692</v>
      </c>
      <c r="F680" s="1157">
        <v>132098</v>
      </c>
    </row>
    <row r="681" spans="1:7" ht="15">
      <c r="A681" s="1157" t="s">
        <v>3278</v>
      </c>
      <c r="B681" s="1157" t="s">
        <v>3332</v>
      </c>
      <c r="C681" s="1157" t="s">
        <v>3276</v>
      </c>
      <c r="D681" s="1157" t="s">
        <v>3331</v>
      </c>
      <c r="E681" s="1156" t="s">
        <v>5693</v>
      </c>
      <c r="F681" s="1157">
        <v>132101</v>
      </c>
      <c r="G681" s="1158"/>
    </row>
    <row r="682" spans="1:7" ht="15">
      <c r="A682" s="1157" t="s">
        <v>3278</v>
      </c>
      <c r="B682" s="1157" t="s">
        <v>3330</v>
      </c>
      <c r="C682" s="1157" t="s">
        <v>3276</v>
      </c>
      <c r="D682" s="1157" t="s">
        <v>3329</v>
      </c>
      <c r="E682" s="1156" t="s">
        <v>5694</v>
      </c>
      <c r="F682" s="1157">
        <v>132110</v>
      </c>
    </row>
    <row r="683" spans="1:7" ht="15">
      <c r="A683" s="1157" t="s">
        <v>3278</v>
      </c>
      <c r="B683" s="1157" t="s">
        <v>3328</v>
      </c>
      <c r="C683" s="1157" t="s">
        <v>3276</v>
      </c>
      <c r="D683" s="1157" t="s">
        <v>3327</v>
      </c>
      <c r="E683" s="1156" t="s">
        <v>5695</v>
      </c>
      <c r="F683" s="1157">
        <v>132128</v>
      </c>
    </row>
    <row r="684" spans="1:7" ht="15">
      <c r="A684" s="1157" t="s">
        <v>3278</v>
      </c>
      <c r="B684" s="1157" t="s">
        <v>3326</v>
      </c>
      <c r="C684" s="1157" t="s">
        <v>3276</v>
      </c>
      <c r="D684" s="1157" t="s">
        <v>3325</v>
      </c>
      <c r="E684" s="1156" t="s">
        <v>5696</v>
      </c>
      <c r="F684" s="1157">
        <v>132136</v>
      </c>
    </row>
    <row r="685" spans="1:7" ht="15">
      <c r="A685" s="1157" t="s">
        <v>3278</v>
      </c>
      <c r="B685" s="1157" t="s">
        <v>3324</v>
      </c>
      <c r="C685" s="1157" t="s">
        <v>3276</v>
      </c>
      <c r="D685" s="1157" t="s">
        <v>3323</v>
      </c>
      <c r="E685" s="1156" t="s">
        <v>5697</v>
      </c>
      <c r="F685" s="1157">
        <v>132144</v>
      </c>
    </row>
    <row r="686" spans="1:7" ht="15">
      <c r="A686" s="1157" t="s">
        <v>3278</v>
      </c>
      <c r="B686" s="1157" t="s">
        <v>3322</v>
      </c>
      <c r="C686" s="1157" t="s">
        <v>3276</v>
      </c>
      <c r="D686" s="1157" t="s">
        <v>3321</v>
      </c>
      <c r="E686" s="1156" t="s">
        <v>5698</v>
      </c>
      <c r="F686" s="1157">
        <v>132152</v>
      </c>
    </row>
    <row r="687" spans="1:7" ht="15">
      <c r="A687" s="1157" t="s">
        <v>3278</v>
      </c>
      <c r="B687" s="1157" t="s">
        <v>3320</v>
      </c>
      <c r="C687" s="1157" t="s">
        <v>3276</v>
      </c>
      <c r="D687" s="1157" t="s">
        <v>5699</v>
      </c>
      <c r="E687" s="1156" t="s">
        <v>5700</v>
      </c>
      <c r="F687" s="1157">
        <v>132187</v>
      </c>
    </row>
    <row r="688" spans="1:7" ht="15">
      <c r="A688" s="1157" t="s">
        <v>3278</v>
      </c>
      <c r="B688" s="1157" t="s">
        <v>3319</v>
      </c>
      <c r="C688" s="1157" t="s">
        <v>3276</v>
      </c>
      <c r="D688" s="1157" t="s">
        <v>3318</v>
      </c>
      <c r="E688" s="1156" t="s">
        <v>5701</v>
      </c>
      <c r="F688" s="1157">
        <v>132195</v>
      </c>
    </row>
    <row r="689" spans="1:6" ht="15">
      <c r="A689" s="1157" t="s">
        <v>3278</v>
      </c>
      <c r="B689" s="1157" t="s">
        <v>3317</v>
      </c>
      <c r="C689" s="1157" t="s">
        <v>3276</v>
      </c>
      <c r="D689" s="1157" t="s">
        <v>3316</v>
      </c>
      <c r="E689" s="1156" t="s">
        <v>5702</v>
      </c>
      <c r="F689" s="1157">
        <v>132209</v>
      </c>
    </row>
    <row r="690" spans="1:6" ht="15">
      <c r="A690" s="1157" t="s">
        <v>3278</v>
      </c>
      <c r="B690" s="1157" t="s">
        <v>3315</v>
      </c>
      <c r="C690" s="1157" t="s">
        <v>3276</v>
      </c>
      <c r="D690" s="1157" t="s">
        <v>3314</v>
      </c>
      <c r="E690" s="1156" t="s">
        <v>5703</v>
      </c>
      <c r="F690" s="1157">
        <v>132217</v>
      </c>
    </row>
    <row r="691" spans="1:6" ht="15">
      <c r="A691" s="1157" t="s">
        <v>3278</v>
      </c>
      <c r="B691" s="1157" t="s">
        <v>3313</v>
      </c>
      <c r="C691" s="1157" t="s">
        <v>3276</v>
      </c>
      <c r="D691" s="1157" t="s">
        <v>3312</v>
      </c>
      <c r="E691" s="1156" t="s">
        <v>5704</v>
      </c>
      <c r="F691" s="1157">
        <v>132225</v>
      </c>
    </row>
    <row r="692" spans="1:6" ht="15">
      <c r="A692" s="1157" t="s">
        <v>3278</v>
      </c>
      <c r="B692" s="1157" t="s">
        <v>3311</v>
      </c>
      <c r="C692" s="1157" t="s">
        <v>3276</v>
      </c>
      <c r="D692" s="1157" t="s">
        <v>3310</v>
      </c>
      <c r="E692" s="1156" t="s">
        <v>5705</v>
      </c>
      <c r="F692" s="1157">
        <v>132233</v>
      </c>
    </row>
    <row r="693" spans="1:6" ht="15">
      <c r="A693" s="1157" t="s">
        <v>3278</v>
      </c>
      <c r="B693" s="1157" t="s">
        <v>3309</v>
      </c>
      <c r="C693" s="1157" t="s">
        <v>3276</v>
      </c>
      <c r="D693" s="1157" t="s">
        <v>3308</v>
      </c>
      <c r="E693" s="1156" t="s">
        <v>5706</v>
      </c>
      <c r="F693" s="1157">
        <v>132241</v>
      </c>
    </row>
    <row r="694" spans="1:6" ht="15">
      <c r="A694" s="1157" t="s">
        <v>3278</v>
      </c>
      <c r="B694" s="1157" t="s">
        <v>3307</v>
      </c>
      <c r="C694" s="1157" t="s">
        <v>3276</v>
      </c>
      <c r="D694" s="1157" t="s">
        <v>3306</v>
      </c>
      <c r="E694" s="1156" t="s">
        <v>5707</v>
      </c>
      <c r="F694" s="1157">
        <v>132250</v>
      </c>
    </row>
    <row r="695" spans="1:6" ht="15">
      <c r="A695" s="1157" t="s">
        <v>3278</v>
      </c>
      <c r="B695" s="1157" t="s">
        <v>3305</v>
      </c>
      <c r="C695" s="1157" t="s">
        <v>3276</v>
      </c>
      <c r="D695" s="1157" t="s">
        <v>3304</v>
      </c>
      <c r="E695" s="1156" t="s">
        <v>5708</v>
      </c>
      <c r="F695" s="1157">
        <v>132276</v>
      </c>
    </row>
    <row r="696" spans="1:6" ht="15">
      <c r="A696" s="1157" t="s">
        <v>3278</v>
      </c>
      <c r="B696" s="1157" t="s">
        <v>3303</v>
      </c>
      <c r="C696" s="1157" t="s">
        <v>3276</v>
      </c>
      <c r="D696" s="1157" t="s">
        <v>3302</v>
      </c>
      <c r="E696" s="1156" t="s">
        <v>5709</v>
      </c>
      <c r="F696" s="1157">
        <v>132284</v>
      </c>
    </row>
    <row r="697" spans="1:6" ht="15">
      <c r="A697" s="1157" t="s">
        <v>3278</v>
      </c>
      <c r="B697" s="1157" t="s">
        <v>3301</v>
      </c>
      <c r="C697" s="1157" t="s">
        <v>3276</v>
      </c>
      <c r="D697" s="1157" t="s">
        <v>5710</v>
      </c>
      <c r="E697" s="1156" t="s">
        <v>5711</v>
      </c>
      <c r="F697" s="1157">
        <v>132292</v>
      </c>
    </row>
    <row r="698" spans="1:6" ht="15">
      <c r="A698" s="1157" t="s">
        <v>3278</v>
      </c>
      <c r="B698" s="1157" t="s">
        <v>3300</v>
      </c>
      <c r="C698" s="1157" t="s">
        <v>3276</v>
      </c>
      <c r="D698" s="1157" t="s">
        <v>3299</v>
      </c>
      <c r="E698" s="1156" t="s">
        <v>5712</v>
      </c>
      <c r="F698" s="1157">
        <v>133035</v>
      </c>
    </row>
    <row r="699" spans="1:6" ht="15">
      <c r="A699" s="1157" t="s">
        <v>3278</v>
      </c>
      <c r="B699" s="1157" t="s">
        <v>3298</v>
      </c>
      <c r="C699" s="1157" t="s">
        <v>3276</v>
      </c>
      <c r="D699" s="1157" t="s">
        <v>3297</v>
      </c>
      <c r="E699" s="1156" t="s">
        <v>5713</v>
      </c>
      <c r="F699" s="1157">
        <v>133051</v>
      </c>
    </row>
    <row r="700" spans="1:6" ht="15">
      <c r="A700" s="1157" t="s">
        <v>3278</v>
      </c>
      <c r="B700" s="1157" t="s">
        <v>3296</v>
      </c>
      <c r="C700" s="1157" t="s">
        <v>3276</v>
      </c>
      <c r="D700" s="1157" t="s">
        <v>3295</v>
      </c>
      <c r="E700" s="1156" t="s">
        <v>5714</v>
      </c>
      <c r="F700" s="1157">
        <v>133078</v>
      </c>
    </row>
    <row r="701" spans="1:6" ht="15">
      <c r="A701" s="1157" t="s">
        <v>3278</v>
      </c>
      <c r="B701" s="1157" t="s">
        <v>3294</v>
      </c>
      <c r="C701" s="1157" t="s">
        <v>3276</v>
      </c>
      <c r="D701" s="1157" t="s">
        <v>3293</v>
      </c>
      <c r="E701" s="1156" t="s">
        <v>5715</v>
      </c>
      <c r="F701" s="1157">
        <v>133086</v>
      </c>
    </row>
    <row r="702" spans="1:6" ht="15">
      <c r="A702" s="1157" t="s">
        <v>3278</v>
      </c>
      <c r="B702" s="1157" t="s">
        <v>3292</v>
      </c>
      <c r="C702" s="1157" t="s">
        <v>3276</v>
      </c>
      <c r="D702" s="1157" t="s">
        <v>3291</v>
      </c>
      <c r="E702" s="1156" t="s">
        <v>5716</v>
      </c>
      <c r="F702" s="1157">
        <v>133612</v>
      </c>
    </row>
    <row r="703" spans="1:6" ht="15">
      <c r="A703" s="1157" t="s">
        <v>3278</v>
      </c>
      <c r="B703" s="1157" t="s">
        <v>3290</v>
      </c>
      <c r="C703" s="1157" t="s">
        <v>3276</v>
      </c>
      <c r="D703" s="1157" t="s">
        <v>1296</v>
      </c>
      <c r="E703" s="1156" t="s">
        <v>5717</v>
      </c>
      <c r="F703" s="1157">
        <v>133621</v>
      </c>
    </row>
    <row r="704" spans="1:6" ht="15">
      <c r="A704" s="1157" t="s">
        <v>3278</v>
      </c>
      <c r="B704" s="1157" t="s">
        <v>3289</v>
      </c>
      <c r="C704" s="1157" t="s">
        <v>3276</v>
      </c>
      <c r="D704" s="1157" t="s">
        <v>3288</v>
      </c>
      <c r="E704" s="1156" t="s">
        <v>5718</v>
      </c>
      <c r="F704" s="1157">
        <v>133639</v>
      </c>
    </row>
    <row r="705" spans="1:6" ht="15">
      <c r="A705" s="1157" t="s">
        <v>3278</v>
      </c>
      <c r="B705" s="1157" t="s">
        <v>3287</v>
      </c>
      <c r="C705" s="1157" t="s">
        <v>3276</v>
      </c>
      <c r="D705" s="1157" t="s">
        <v>3286</v>
      </c>
      <c r="E705" s="1156" t="s">
        <v>5719</v>
      </c>
      <c r="F705" s="1157">
        <v>133647</v>
      </c>
    </row>
    <row r="706" spans="1:6" ht="15">
      <c r="A706" s="1157" t="s">
        <v>3278</v>
      </c>
      <c r="B706" s="1157" t="s">
        <v>3285</v>
      </c>
      <c r="C706" s="1157" t="s">
        <v>3276</v>
      </c>
      <c r="D706" s="1157" t="s">
        <v>3284</v>
      </c>
      <c r="E706" s="1156" t="s">
        <v>5720</v>
      </c>
      <c r="F706" s="1157">
        <v>133817</v>
      </c>
    </row>
    <row r="707" spans="1:6" ht="15">
      <c r="A707" s="1157" t="s">
        <v>3278</v>
      </c>
      <c r="B707" s="1157" t="s">
        <v>3283</v>
      </c>
      <c r="C707" s="1157" t="s">
        <v>3276</v>
      </c>
      <c r="D707" s="1157" t="s">
        <v>3282</v>
      </c>
      <c r="E707" s="1156" t="s">
        <v>5721</v>
      </c>
      <c r="F707" s="1157">
        <v>133825</v>
      </c>
    </row>
    <row r="708" spans="1:6" ht="15">
      <c r="A708" s="1157" t="s">
        <v>3278</v>
      </c>
      <c r="B708" s="1157" t="s">
        <v>3281</v>
      </c>
      <c r="C708" s="1157" t="s">
        <v>3276</v>
      </c>
      <c r="D708" s="1157" t="s">
        <v>5722</v>
      </c>
      <c r="E708" s="1156" t="s">
        <v>5723</v>
      </c>
      <c r="F708" s="1157">
        <v>134015</v>
      </c>
    </row>
    <row r="709" spans="1:6" ht="15">
      <c r="A709" s="1157" t="s">
        <v>3278</v>
      </c>
      <c r="B709" s="1157" t="s">
        <v>3280</v>
      </c>
      <c r="C709" s="1157" t="s">
        <v>3276</v>
      </c>
      <c r="D709" s="1157" t="s">
        <v>3279</v>
      </c>
      <c r="E709" s="1156" t="s">
        <v>5724</v>
      </c>
      <c r="F709" s="1157">
        <v>134023</v>
      </c>
    </row>
    <row r="710" spans="1:6" ht="15">
      <c r="A710" s="1157" t="s">
        <v>3278</v>
      </c>
      <c r="B710" s="1157" t="s">
        <v>3277</v>
      </c>
      <c r="C710" s="1157" t="s">
        <v>3276</v>
      </c>
      <c r="D710" s="1157" t="s">
        <v>3275</v>
      </c>
      <c r="E710" s="1156" t="s">
        <v>5725</v>
      </c>
      <c r="F710" s="1157">
        <v>134210</v>
      </c>
    </row>
    <row r="711" spans="1:6" ht="15">
      <c r="A711" s="1154" t="s">
        <v>3210</v>
      </c>
      <c r="B711" s="1155"/>
      <c r="C711" s="1155" t="s">
        <v>3208</v>
      </c>
      <c r="D711" s="1155"/>
      <c r="E711" s="1156" t="s">
        <v>3210</v>
      </c>
      <c r="F711" s="1154">
        <v>140007</v>
      </c>
    </row>
    <row r="712" spans="1:6" ht="15">
      <c r="A712" s="1157" t="s">
        <v>3210</v>
      </c>
      <c r="B712" s="1157" t="s">
        <v>3274</v>
      </c>
      <c r="C712" s="1157" t="s">
        <v>3208</v>
      </c>
      <c r="D712" s="1157" t="s">
        <v>3273</v>
      </c>
      <c r="E712" s="1156" t="s">
        <v>5726</v>
      </c>
      <c r="F712" s="1157">
        <v>141003</v>
      </c>
    </row>
    <row r="713" spans="1:6" ht="15">
      <c r="A713" s="1157" t="s">
        <v>3210</v>
      </c>
      <c r="B713" s="1157" t="s">
        <v>3272</v>
      </c>
      <c r="C713" s="1157" t="s">
        <v>3208</v>
      </c>
      <c r="D713" s="1157" t="s">
        <v>3271</v>
      </c>
      <c r="E713" s="1156" t="s">
        <v>5727</v>
      </c>
      <c r="F713" s="1157">
        <v>141305</v>
      </c>
    </row>
    <row r="714" spans="1:6" ht="15">
      <c r="A714" s="1157" t="s">
        <v>3210</v>
      </c>
      <c r="B714" s="1157" t="s">
        <v>3270</v>
      </c>
      <c r="C714" s="1157" t="s">
        <v>3208</v>
      </c>
      <c r="D714" s="1157" t="s">
        <v>3269</v>
      </c>
      <c r="E714" s="1156" t="s">
        <v>5728</v>
      </c>
      <c r="F714" s="1157">
        <v>141500</v>
      </c>
    </row>
    <row r="715" spans="1:6" ht="15">
      <c r="A715" s="1157" t="s">
        <v>3210</v>
      </c>
      <c r="B715" s="1157" t="s">
        <v>3268</v>
      </c>
      <c r="C715" s="1157" t="s">
        <v>3208</v>
      </c>
      <c r="D715" s="1157" t="s">
        <v>3267</v>
      </c>
      <c r="E715" s="1156" t="s">
        <v>5729</v>
      </c>
      <c r="F715" s="1157">
        <v>142018</v>
      </c>
    </row>
    <row r="716" spans="1:6" ht="15">
      <c r="A716" s="1157" t="s">
        <v>3210</v>
      </c>
      <c r="B716" s="1157" t="s">
        <v>3266</v>
      </c>
      <c r="C716" s="1157" t="s">
        <v>3208</v>
      </c>
      <c r="D716" s="1157" t="s">
        <v>3265</v>
      </c>
      <c r="E716" s="1156" t="s">
        <v>5730</v>
      </c>
      <c r="F716" s="1157">
        <v>142034</v>
      </c>
    </row>
    <row r="717" spans="1:6" ht="15">
      <c r="A717" s="1157" t="s">
        <v>3210</v>
      </c>
      <c r="B717" s="1157" t="s">
        <v>3264</v>
      </c>
      <c r="C717" s="1157" t="s">
        <v>3208</v>
      </c>
      <c r="D717" s="1157" t="s">
        <v>3263</v>
      </c>
      <c r="E717" s="1156" t="s">
        <v>5731</v>
      </c>
      <c r="F717" s="1157">
        <v>142042</v>
      </c>
    </row>
    <row r="718" spans="1:6" ht="15">
      <c r="A718" s="1157" t="s">
        <v>3210</v>
      </c>
      <c r="B718" s="1157" t="s">
        <v>3262</v>
      </c>
      <c r="C718" s="1157" t="s">
        <v>3208</v>
      </c>
      <c r="D718" s="1157" t="s">
        <v>3261</v>
      </c>
      <c r="E718" s="1156" t="s">
        <v>5732</v>
      </c>
      <c r="F718" s="1157">
        <v>142051</v>
      </c>
    </row>
    <row r="719" spans="1:6" ht="15">
      <c r="A719" s="1157" t="s">
        <v>3210</v>
      </c>
      <c r="B719" s="1157" t="s">
        <v>3260</v>
      </c>
      <c r="C719" s="1157" t="s">
        <v>3208</v>
      </c>
      <c r="D719" s="1157" t="s">
        <v>3259</v>
      </c>
      <c r="E719" s="1156" t="s">
        <v>5733</v>
      </c>
      <c r="F719" s="1157">
        <v>142069</v>
      </c>
    </row>
    <row r="720" spans="1:6" ht="15">
      <c r="A720" s="1157" t="s">
        <v>3210</v>
      </c>
      <c r="B720" s="1157" t="s">
        <v>3258</v>
      </c>
      <c r="C720" s="1157" t="s">
        <v>3208</v>
      </c>
      <c r="D720" s="1157" t="s">
        <v>3257</v>
      </c>
      <c r="E720" s="1156" t="s">
        <v>5734</v>
      </c>
      <c r="F720" s="1157">
        <v>142077</v>
      </c>
    </row>
    <row r="721" spans="1:6" ht="15">
      <c r="A721" s="1157" t="s">
        <v>3210</v>
      </c>
      <c r="B721" s="1157" t="s">
        <v>3256</v>
      </c>
      <c r="C721" s="1157" t="s">
        <v>3208</v>
      </c>
      <c r="D721" s="1157" t="s">
        <v>3255</v>
      </c>
      <c r="E721" s="1156" t="s">
        <v>5735</v>
      </c>
      <c r="F721" s="1157">
        <v>142085</v>
      </c>
    </row>
    <row r="722" spans="1:6" ht="15">
      <c r="A722" s="1157" t="s">
        <v>3210</v>
      </c>
      <c r="B722" s="1157" t="s">
        <v>3254</v>
      </c>
      <c r="C722" s="1157" t="s">
        <v>3208</v>
      </c>
      <c r="D722" s="1157" t="s">
        <v>3253</v>
      </c>
      <c r="E722" s="1156" t="s">
        <v>5736</v>
      </c>
      <c r="F722" s="1157">
        <v>142107</v>
      </c>
    </row>
    <row r="723" spans="1:6" ht="15">
      <c r="A723" s="1157" t="s">
        <v>3210</v>
      </c>
      <c r="B723" s="1157" t="s">
        <v>3252</v>
      </c>
      <c r="C723" s="1157" t="s">
        <v>3208</v>
      </c>
      <c r="D723" s="1157" t="s">
        <v>3251</v>
      </c>
      <c r="E723" s="1156" t="s">
        <v>5737</v>
      </c>
      <c r="F723" s="1157">
        <v>142115</v>
      </c>
    </row>
    <row r="724" spans="1:6" ht="15">
      <c r="A724" s="1157" t="s">
        <v>3210</v>
      </c>
      <c r="B724" s="1157" t="s">
        <v>3250</v>
      </c>
      <c r="C724" s="1157" t="s">
        <v>3208</v>
      </c>
      <c r="D724" s="1157" t="s">
        <v>3249</v>
      </c>
      <c r="E724" s="1156" t="s">
        <v>5738</v>
      </c>
      <c r="F724" s="1157">
        <v>142123</v>
      </c>
    </row>
    <row r="725" spans="1:6" ht="15">
      <c r="A725" s="1157" t="s">
        <v>3210</v>
      </c>
      <c r="B725" s="1157" t="s">
        <v>3248</v>
      </c>
      <c r="C725" s="1157" t="s">
        <v>3208</v>
      </c>
      <c r="D725" s="1157" t="s">
        <v>3247</v>
      </c>
      <c r="E725" s="1156" t="s">
        <v>5739</v>
      </c>
      <c r="F725" s="1157">
        <v>142131</v>
      </c>
    </row>
    <row r="726" spans="1:6" ht="15">
      <c r="A726" s="1157" t="s">
        <v>3210</v>
      </c>
      <c r="B726" s="1157" t="s">
        <v>3246</v>
      </c>
      <c r="C726" s="1157" t="s">
        <v>3208</v>
      </c>
      <c r="D726" s="1157" t="s">
        <v>3245</v>
      </c>
      <c r="E726" s="1156" t="s">
        <v>5740</v>
      </c>
      <c r="F726" s="1157">
        <v>142140</v>
      </c>
    </row>
    <row r="727" spans="1:6" ht="15">
      <c r="A727" s="1157" t="s">
        <v>3210</v>
      </c>
      <c r="B727" s="1157" t="s">
        <v>3244</v>
      </c>
      <c r="C727" s="1157" t="s">
        <v>3208</v>
      </c>
      <c r="D727" s="1157" t="s">
        <v>3243</v>
      </c>
      <c r="E727" s="1156" t="s">
        <v>5741</v>
      </c>
      <c r="F727" s="1157">
        <v>142158</v>
      </c>
    </row>
    <row r="728" spans="1:6" ht="15">
      <c r="A728" s="1157" t="s">
        <v>3210</v>
      </c>
      <c r="B728" s="1157" t="s">
        <v>3242</v>
      </c>
      <c r="C728" s="1157" t="s">
        <v>3208</v>
      </c>
      <c r="D728" s="1157" t="s">
        <v>3241</v>
      </c>
      <c r="E728" s="1156" t="s">
        <v>5742</v>
      </c>
      <c r="F728" s="1157">
        <v>142166</v>
      </c>
    </row>
    <row r="729" spans="1:6" ht="15">
      <c r="A729" s="1157" t="s">
        <v>3210</v>
      </c>
      <c r="B729" s="1157" t="s">
        <v>3240</v>
      </c>
      <c r="C729" s="1157" t="s">
        <v>3208</v>
      </c>
      <c r="D729" s="1157" t="s">
        <v>3239</v>
      </c>
      <c r="E729" s="1156" t="s">
        <v>5743</v>
      </c>
      <c r="F729" s="1157">
        <v>142174</v>
      </c>
    </row>
    <row r="730" spans="1:6" ht="15">
      <c r="A730" s="1157" t="s">
        <v>3210</v>
      </c>
      <c r="B730" s="1157" t="s">
        <v>3238</v>
      </c>
      <c r="C730" s="1157" t="s">
        <v>3208</v>
      </c>
      <c r="D730" s="1157" t="s">
        <v>3237</v>
      </c>
      <c r="E730" s="1156" t="s">
        <v>5744</v>
      </c>
      <c r="F730" s="1157">
        <v>142182</v>
      </c>
    </row>
    <row r="731" spans="1:6" ht="15">
      <c r="A731" s="1157" t="s">
        <v>3210</v>
      </c>
      <c r="B731" s="1157" t="s">
        <v>3236</v>
      </c>
      <c r="C731" s="1157" t="s">
        <v>3208</v>
      </c>
      <c r="D731" s="1157" t="s">
        <v>3235</v>
      </c>
      <c r="E731" s="1156" t="s">
        <v>5745</v>
      </c>
      <c r="F731" s="1157">
        <v>143014</v>
      </c>
    </row>
    <row r="732" spans="1:6" ht="15">
      <c r="A732" s="1157" t="s">
        <v>3210</v>
      </c>
      <c r="B732" s="1157" t="s">
        <v>3234</v>
      </c>
      <c r="C732" s="1157" t="s">
        <v>3208</v>
      </c>
      <c r="D732" s="1157" t="s">
        <v>3233</v>
      </c>
      <c r="E732" s="1156" t="s">
        <v>5746</v>
      </c>
      <c r="F732" s="1157">
        <v>143219</v>
      </c>
    </row>
    <row r="733" spans="1:6" ht="15">
      <c r="A733" s="1157" t="s">
        <v>3210</v>
      </c>
      <c r="B733" s="1157" t="s">
        <v>3232</v>
      </c>
      <c r="C733" s="1157" t="s">
        <v>3208</v>
      </c>
      <c r="D733" s="1157" t="s">
        <v>3231</v>
      </c>
      <c r="E733" s="1156" t="s">
        <v>5747</v>
      </c>
      <c r="F733" s="1157">
        <v>143413</v>
      </c>
    </row>
    <row r="734" spans="1:6" ht="15">
      <c r="A734" s="1157" t="s">
        <v>3210</v>
      </c>
      <c r="B734" s="1157" t="s">
        <v>3230</v>
      </c>
      <c r="C734" s="1157" t="s">
        <v>3208</v>
      </c>
      <c r="D734" s="1157" t="s">
        <v>3229</v>
      </c>
      <c r="E734" s="1156" t="s">
        <v>5748</v>
      </c>
      <c r="F734" s="1157">
        <v>143421</v>
      </c>
    </row>
    <row r="735" spans="1:6" ht="15">
      <c r="A735" s="1157" t="s">
        <v>3210</v>
      </c>
      <c r="B735" s="1157" t="s">
        <v>3228</v>
      </c>
      <c r="C735" s="1157" t="s">
        <v>3208</v>
      </c>
      <c r="D735" s="1157" t="s">
        <v>3227</v>
      </c>
      <c r="E735" s="1156" t="s">
        <v>5749</v>
      </c>
      <c r="F735" s="1157">
        <v>143618</v>
      </c>
    </row>
    <row r="736" spans="1:6" ht="15">
      <c r="A736" s="1157" t="s">
        <v>3210</v>
      </c>
      <c r="B736" s="1157" t="s">
        <v>3226</v>
      </c>
      <c r="C736" s="1157" t="s">
        <v>3208</v>
      </c>
      <c r="D736" s="1157" t="s">
        <v>3225</v>
      </c>
      <c r="E736" s="1156" t="s">
        <v>5750</v>
      </c>
      <c r="F736" s="1157">
        <v>143626</v>
      </c>
    </row>
    <row r="737" spans="1:6" ht="15">
      <c r="A737" s="1157" t="s">
        <v>3210</v>
      </c>
      <c r="B737" s="1157" t="s">
        <v>3224</v>
      </c>
      <c r="C737" s="1157" t="s">
        <v>3208</v>
      </c>
      <c r="D737" s="1157" t="s">
        <v>3223</v>
      </c>
      <c r="E737" s="1156" t="s">
        <v>5751</v>
      </c>
      <c r="F737" s="1157">
        <v>143634</v>
      </c>
    </row>
    <row r="738" spans="1:6" ht="15">
      <c r="A738" s="1157" t="s">
        <v>3210</v>
      </c>
      <c r="B738" s="1157" t="s">
        <v>3222</v>
      </c>
      <c r="C738" s="1157" t="s">
        <v>3208</v>
      </c>
      <c r="D738" s="1157" t="s">
        <v>3221</v>
      </c>
      <c r="E738" s="1156" t="s">
        <v>5752</v>
      </c>
      <c r="F738" s="1157">
        <v>143642</v>
      </c>
    </row>
    <row r="739" spans="1:6" ht="15">
      <c r="A739" s="1157" t="s">
        <v>3210</v>
      </c>
      <c r="B739" s="1157" t="s">
        <v>3220</v>
      </c>
      <c r="C739" s="1157" t="s">
        <v>3208</v>
      </c>
      <c r="D739" s="1157" t="s">
        <v>3219</v>
      </c>
      <c r="E739" s="1156" t="s">
        <v>5753</v>
      </c>
      <c r="F739" s="1157">
        <v>143669</v>
      </c>
    </row>
    <row r="740" spans="1:6" ht="15">
      <c r="A740" s="1157" t="s">
        <v>3210</v>
      </c>
      <c r="B740" s="1157" t="s">
        <v>3218</v>
      </c>
      <c r="C740" s="1157" t="s">
        <v>3208</v>
      </c>
      <c r="D740" s="1157" t="s">
        <v>3217</v>
      </c>
      <c r="E740" s="1156" t="s">
        <v>5754</v>
      </c>
      <c r="F740" s="1157">
        <v>143821</v>
      </c>
    </row>
    <row r="741" spans="1:6" ht="15">
      <c r="A741" s="1157" t="s">
        <v>3210</v>
      </c>
      <c r="B741" s="1157" t="s">
        <v>3216</v>
      </c>
      <c r="C741" s="1157" t="s">
        <v>3208</v>
      </c>
      <c r="D741" s="1157" t="s">
        <v>3215</v>
      </c>
      <c r="E741" s="1156" t="s">
        <v>5755</v>
      </c>
      <c r="F741" s="1157">
        <v>143839</v>
      </c>
    </row>
    <row r="742" spans="1:6" ht="15">
      <c r="A742" s="1157" t="s">
        <v>3210</v>
      </c>
      <c r="B742" s="1157" t="s">
        <v>3214</v>
      </c>
      <c r="C742" s="1157" t="s">
        <v>3208</v>
      </c>
      <c r="D742" s="1157" t="s">
        <v>3213</v>
      </c>
      <c r="E742" s="1156" t="s">
        <v>5756</v>
      </c>
      <c r="F742" s="1157">
        <v>143847</v>
      </c>
    </row>
    <row r="743" spans="1:6" ht="15">
      <c r="A743" s="1157" t="s">
        <v>3210</v>
      </c>
      <c r="B743" s="1157" t="s">
        <v>3212</v>
      </c>
      <c r="C743" s="1157" t="s">
        <v>3208</v>
      </c>
      <c r="D743" s="1157" t="s">
        <v>3211</v>
      </c>
      <c r="E743" s="1156" t="s">
        <v>5757</v>
      </c>
      <c r="F743" s="1157">
        <v>144011</v>
      </c>
    </row>
    <row r="744" spans="1:6" ht="15">
      <c r="A744" s="1157" t="s">
        <v>3210</v>
      </c>
      <c r="B744" s="1157" t="s">
        <v>3209</v>
      </c>
      <c r="C744" s="1157" t="s">
        <v>3208</v>
      </c>
      <c r="D744" s="1157" t="s">
        <v>3207</v>
      </c>
      <c r="E744" s="1156" t="s">
        <v>5758</v>
      </c>
      <c r="F744" s="1157">
        <v>144029</v>
      </c>
    </row>
    <row r="745" spans="1:6" ht="15">
      <c r="A745" s="1154" t="s">
        <v>3150</v>
      </c>
      <c r="B745" s="1155"/>
      <c r="C745" s="1155" t="s">
        <v>3148</v>
      </c>
      <c r="D745" s="1155"/>
      <c r="E745" s="1156" t="s">
        <v>3150</v>
      </c>
      <c r="F745" s="1154">
        <v>150002</v>
      </c>
    </row>
    <row r="746" spans="1:6" ht="15">
      <c r="A746" s="1157" t="s">
        <v>3150</v>
      </c>
      <c r="B746" s="1157" t="s">
        <v>3206</v>
      </c>
      <c r="C746" s="1157" t="s">
        <v>3148</v>
      </c>
      <c r="D746" s="1157" t="s">
        <v>3205</v>
      </c>
      <c r="E746" s="1156" t="s">
        <v>5759</v>
      </c>
      <c r="F746" s="1157">
        <v>151009</v>
      </c>
    </row>
    <row r="747" spans="1:6" ht="15">
      <c r="A747" s="1157" t="s">
        <v>3150</v>
      </c>
      <c r="B747" s="1157" t="s">
        <v>3204</v>
      </c>
      <c r="C747" s="1157" t="s">
        <v>3148</v>
      </c>
      <c r="D747" s="1157" t="s">
        <v>3203</v>
      </c>
      <c r="E747" s="1156" t="s">
        <v>5760</v>
      </c>
      <c r="F747" s="1157">
        <v>152021</v>
      </c>
    </row>
    <row r="748" spans="1:6" ht="15">
      <c r="A748" s="1157" t="s">
        <v>3150</v>
      </c>
      <c r="B748" s="1157" t="s">
        <v>3202</v>
      </c>
      <c r="C748" s="1157" t="s">
        <v>3148</v>
      </c>
      <c r="D748" s="1157" t="s">
        <v>5761</v>
      </c>
      <c r="E748" s="1156" t="s">
        <v>5762</v>
      </c>
      <c r="F748" s="1157">
        <v>152048</v>
      </c>
    </row>
    <row r="749" spans="1:6" ht="15">
      <c r="A749" s="1157" t="s">
        <v>3150</v>
      </c>
      <c r="B749" s="1157" t="s">
        <v>3201</v>
      </c>
      <c r="C749" s="1157" t="s">
        <v>3148</v>
      </c>
      <c r="D749" s="1157" t="s">
        <v>3200</v>
      </c>
      <c r="E749" s="1156" t="s">
        <v>5763</v>
      </c>
      <c r="F749" s="1157">
        <v>152056</v>
      </c>
    </row>
    <row r="750" spans="1:6" ht="15">
      <c r="A750" s="1157" t="s">
        <v>3150</v>
      </c>
      <c r="B750" s="1157" t="s">
        <v>3199</v>
      </c>
      <c r="C750" s="1157" t="s">
        <v>3148</v>
      </c>
      <c r="D750" s="1157" t="s">
        <v>3198</v>
      </c>
      <c r="E750" s="1156" t="s">
        <v>5764</v>
      </c>
      <c r="F750" s="1157">
        <v>152064</v>
      </c>
    </row>
    <row r="751" spans="1:6" ht="15">
      <c r="A751" s="1157" t="s">
        <v>3150</v>
      </c>
      <c r="B751" s="1157" t="s">
        <v>3197</v>
      </c>
      <c r="C751" s="1157" t="s">
        <v>3148</v>
      </c>
      <c r="D751" s="1157" t="s">
        <v>3196</v>
      </c>
      <c r="E751" s="1156" t="s">
        <v>5765</v>
      </c>
      <c r="F751" s="1157">
        <v>152081</v>
      </c>
    </row>
    <row r="752" spans="1:6" ht="15">
      <c r="A752" s="1157" t="s">
        <v>3150</v>
      </c>
      <c r="B752" s="1157" t="s">
        <v>3195</v>
      </c>
      <c r="C752" s="1157" t="s">
        <v>3148</v>
      </c>
      <c r="D752" s="1157" t="s">
        <v>3194</v>
      </c>
      <c r="E752" s="1156" t="s">
        <v>5766</v>
      </c>
      <c r="F752" s="1157">
        <v>152099</v>
      </c>
    </row>
    <row r="753" spans="1:6" ht="15">
      <c r="A753" s="1157" t="s">
        <v>3150</v>
      </c>
      <c r="B753" s="1157" t="s">
        <v>3193</v>
      </c>
      <c r="C753" s="1157" t="s">
        <v>3148</v>
      </c>
      <c r="D753" s="1157" t="s">
        <v>3192</v>
      </c>
      <c r="E753" s="1156" t="s">
        <v>5767</v>
      </c>
      <c r="F753" s="1157">
        <v>152102</v>
      </c>
    </row>
    <row r="754" spans="1:6" ht="15">
      <c r="A754" s="1157" t="s">
        <v>3150</v>
      </c>
      <c r="B754" s="1157" t="s">
        <v>3191</v>
      </c>
      <c r="C754" s="1157" t="s">
        <v>3148</v>
      </c>
      <c r="D754" s="1157" t="s">
        <v>3190</v>
      </c>
      <c r="E754" s="1156" t="s">
        <v>5768</v>
      </c>
      <c r="F754" s="1157">
        <v>152111</v>
      </c>
    </row>
    <row r="755" spans="1:6" ht="15">
      <c r="A755" s="1157" t="s">
        <v>3150</v>
      </c>
      <c r="B755" s="1157" t="s">
        <v>3189</v>
      </c>
      <c r="C755" s="1157" t="s">
        <v>3148</v>
      </c>
      <c r="D755" s="1157" t="s">
        <v>3188</v>
      </c>
      <c r="E755" s="1156" t="s">
        <v>5769</v>
      </c>
      <c r="F755" s="1157">
        <v>152129</v>
      </c>
    </row>
    <row r="756" spans="1:6" ht="15">
      <c r="A756" s="1157" t="s">
        <v>3150</v>
      </c>
      <c r="B756" s="1157" t="s">
        <v>3187</v>
      </c>
      <c r="C756" s="1157" t="s">
        <v>3148</v>
      </c>
      <c r="D756" s="1157" t="s">
        <v>3186</v>
      </c>
      <c r="E756" s="1156" t="s">
        <v>5770</v>
      </c>
      <c r="F756" s="1157">
        <v>152137</v>
      </c>
    </row>
    <row r="757" spans="1:6" ht="15">
      <c r="A757" s="1157" t="s">
        <v>3150</v>
      </c>
      <c r="B757" s="1157" t="s">
        <v>3185</v>
      </c>
      <c r="C757" s="1157" t="s">
        <v>3148</v>
      </c>
      <c r="D757" s="1157" t="s">
        <v>3184</v>
      </c>
      <c r="E757" s="1156" t="s">
        <v>5771</v>
      </c>
      <c r="F757" s="1157">
        <v>152161</v>
      </c>
    </row>
    <row r="758" spans="1:6" ht="15">
      <c r="A758" s="1157" t="s">
        <v>3150</v>
      </c>
      <c r="B758" s="1157" t="s">
        <v>3183</v>
      </c>
      <c r="C758" s="1157" t="s">
        <v>3148</v>
      </c>
      <c r="D758" s="1157" t="s">
        <v>3182</v>
      </c>
      <c r="E758" s="1156" t="s">
        <v>5772</v>
      </c>
      <c r="F758" s="1157">
        <v>152170</v>
      </c>
    </row>
    <row r="759" spans="1:6" ht="15">
      <c r="A759" s="1157" t="s">
        <v>3150</v>
      </c>
      <c r="B759" s="1157" t="s">
        <v>3181</v>
      </c>
      <c r="C759" s="1157" t="s">
        <v>3148</v>
      </c>
      <c r="D759" s="1157" t="s">
        <v>3180</v>
      </c>
      <c r="E759" s="1156" t="s">
        <v>5773</v>
      </c>
      <c r="F759" s="1157">
        <v>152188</v>
      </c>
    </row>
    <row r="760" spans="1:6" ht="15">
      <c r="A760" s="1157" t="s">
        <v>3150</v>
      </c>
      <c r="B760" s="1157" t="s">
        <v>3179</v>
      </c>
      <c r="C760" s="1157" t="s">
        <v>3148</v>
      </c>
      <c r="D760" s="1157" t="s">
        <v>5774</v>
      </c>
      <c r="E760" s="1156" t="s">
        <v>5775</v>
      </c>
      <c r="F760" s="1157">
        <v>152226</v>
      </c>
    </row>
    <row r="761" spans="1:6" ht="15">
      <c r="A761" s="1157" t="s">
        <v>3150</v>
      </c>
      <c r="B761" s="1157" t="s">
        <v>3178</v>
      </c>
      <c r="C761" s="1157" t="s">
        <v>3148</v>
      </c>
      <c r="D761" s="1157" t="s">
        <v>3177</v>
      </c>
      <c r="E761" s="1156" t="s">
        <v>5776</v>
      </c>
      <c r="F761" s="1157">
        <v>152234</v>
      </c>
    </row>
    <row r="762" spans="1:6" ht="15">
      <c r="A762" s="1157" t="s">
        <v>3150</v>
      </c>
      <c r="B762" s="1157" t="s">
        <v>3176</v>
      </c>
      <c r="C762" s="1157" t="s">
        <v>3148</v>
      </c>
      <c r="D762" s="1157" t="s">
        <v>3175</v>
      </c>
      <c r="E762" s="1156" t="s">
        <v>5777</v>
      </c>
      <c r="F762" s="1157">
        <v>152242</v>
      </c>
    </row>
    <row r="763" spans="1:6" ht="15">
      <c r="A763" s="1157" t="s">
        <v>3150</v>
      </c>
      <c r="B763" s="1157" t="s">
        <v>3174</v>
      </c>
      <c r="C763" s="1157" t="s">
        <v>3148</v>
      </c>
      <c r="D763" s="1157" t="s">
        <v>3173</v>
      </c>
      <c r="E763" s="1156" t="s">
        <v>5778</v>
      </c>
      <c r="F763" s="1157">
        <v>152251</v>
      </c>
    </row>
    <row r="764" spans="1:6" ht="15">
      <c r="A764" s="1157" t="s">
        <v>3150</v>
      </c>
      <c r="B764" s="1157" t="s">
        <v>3172</v>
      </c>
      <c r="C764" s="1157" t="s">
        <v>3148</v>
      </c>
      <c r="D764" s="1157" t="s">
        <v>3171</v>
      </c>
      <c r="E764" s="1156" t="s">
        <v>5779</v>
      </c>
      <c r="F764" s="1157">
        <v>152269</v>
      </c>
    </row>
    <row r="765" spans="1:6" ht="15">
      <c r="A765" s="1157" t="s">
        <v>3150</v>
      </c>
      <c r="B765" s="1157" t="s">
        <v>3170</v>
      </c>
      <c r="C765" s="1157" t="s">
        <v>3148</v>
      </c>
      <c r="D765" s="1157" t="s">
        <v>3169</v>
      </c>
      <c r="E765" s="1156" t="s">
        <v>5780</v>
      </c>
      <c r="F765" s="1157">
        <v>152277</v>
      </c>
    </row>
    <row r="766" spans="1:6" ht="15">
      <c r="A766" s="1157" t="s">
        <v>3150</v>
      </c>
      <c r="B766" s="1157" t="s">
        <v>3168</v>
      </c>
      <c r="C766" s="1157" t="s">
        <v>3148</v>
      </c>
      <c r="D766" s="1157" t="s">
        <v>3167</v>
      </c>
      <c r="E766" s="1156" t="s">
        <v>5781</v>
      </c>
      <c r="F766" s="1157">
        <v>153079</v>
      </c>
    </row>
    <row r="767" spans="1:6" ht="15">
      <c r="A767" s="1157" t="s">
        <v>3150</v>
      </c>
      <c r="B767" s="1157" t="s">
        <v>3166</v>
      </c>
      <c r="C767" s="1157" t="s">
        <v>3148</v>
      </c>
      <c r="D767" s="1157" t="s">
        <v>3165</v>
      </c>
      <c r="E767" s="1156" t="s">
        <v>5782</v>
      </c>
      <c r="F767" s="1157">
        <v>153427</v>
      </c>
    </row>
    <row r="768" spans="1:6" ht="15">
      <c r="A768" s="1157" t="s">
        <v>3150</v>
      </c>
      <c r="B768" s="1157" t="s">
        <v>3164</v>
      </c>
      <c r="C768" s="1157" t="s">
        <v>3148</v>
      </c>
      <c r="D768" s="1157" t="s">
        <v>3163</v>
      </c>
      <c r="E768" s="1156" t="s">
        <v>5783</v>
      </c>
      <c r="F768" s="1157">
        <v>153613</v>
      </c>
    </row>
    <row r="769" spans="1:6" ht="15">
      <c r="A769" s="1157" t="s">
        <v>3150</v>
      </c>
      <c r="B769" s="1157" t="s">
        <v>3162</v>
      </c>
      <c r="C769" s="1157" t="s">
        <v>3148</v>
      </c>
      <c r="D769" s="1157" t="s">
        <v>3161</v>
      </c>
      <c r="E769" s="1156" t="s">
        <v>5784</v>
      </c>
      <c r="F769" s="1157">
        <v>153851</v>
      </c>
    </row>
    <row r="770" spans="1:6" ht="15">
      <c r="A770" s="1157" t="s">
        <v>3150</v>
      </c>
      <c r="B770" s="1157" t="s">
        <v>3160</v>
      </c>
      <c r="C770" s="1157" t="s">
        <v>3148</v>
      </c>
      <c r="D770" s="1157" t="s">
        <v>3159</v>
      </c>
      <c r="E770" s="1156" t="s">
        <v>5785</v>
      </c>
      <c r="F770" s="1157">
        <v>154059</v>
      </c>
    </row>
    <row r="771" spans="1:6" ht="15">
      <c r="A771" s="1157" t="s">
        <v>3150</v>
      </c>
      <c r="B771" s="1157" t="s">
        <v>3158</v>
      </c>
      <c r="C771" s="1157" t="s">
        <v>3148</v>
      </c>
      <c r="D771" s="1157" t="s">
        <v>3157</v>
      </c>
      <c r="E771" s="1156" t="s">
        <v>5786</v>
      </c>
      <c r="F771" s="1157">
        <v>154610</v>
      </c>
    </row>
    <row r="772" spans="1:6" ht="15">
      <c r="A772" s="1157" t="s">
        <v>3150</v>
      </c>
      <c r="B772" s="1157" t="s">
        <v>3156</v>
      </c>
      <c r="C772" s="1157" t="s">
        <v>3148</v>
      </c>
      <c r="D772" s="1157" t="s">
        <v>3155</v>
      </c>
      <c r="E772" s="1156" t="s">
        <v>5787</v>
      </c>
      <c r="F772" s="1157">
        <v>154822</v>
      </c>
    </row>
    <row r="773" spans="1:6" ht="15">
      <c r="A773" s="1157" t="s">
        <v>3150</v>
      </c>
      <c r="B773" s="1157" t="s">
        <v>3154</v>
      </c>
      <c r="C773" s="1157" t="s">
        <v>3148</v>
      </c>
      <c r="D773" s="1157" t="s">
        <v>3153</v>
      </c>
      <c r="E773" s="1156" t="s">
        <v>5788</v>
      </c>
      <c r="F773" s="1157">
        <v>155047</v>
      </c>
    </row>
    <row r="774" spans="1:6" ht="15">
      <c r="A774" s="1157" t="s">
        <v>3150</v>
      </c>
      <c r="B774" s="1157" t="s">
        <v>3152</v>
      </c>
      <c r="C774" s="1157" t="s">
        <v>3148</v>
      </c>
      <c r="D774" s="1157" t="s">
        <v>3151</v>
      </c>
      <c r="E774" s="1156" t="s">
        <v>5789</v>
      </c>
      <c r="F774" s="1157">
        <v>155811</v>
      </c>
    </row>
    <row r="775" spans="1:6" ht="15">
      <c r="A775" s="1157" t="s">
        <v>3150</v>
      </c>
      <c r="B775" s="1157" t="s">
        <v>3149</v>
      </c>
      <c r="C775" s="1157" t="s">
        <v>3148</v>
      </c>
      <c r="D775" s="1157" t="s">
        <v>3147</v>
      </c>
      <c r="E775" s="1156" t="s">
        <v>5790</v>
      </c>
      <c r="F775" s="1157">
        <v>155861</v>
      </c>
    </row>
    <row r="776" spans="1:6" ht="15">
      <c r="A776" s="1154" t="s">
        <v>3119</v>
      </c>
      <c r="B776" s="1155"/>
      <c r="C776" s="1155" t="s">
        <v>3118</v>
      </c>
      <c r="D776" s="1155"/>
      <c r="E776" s="1156" t="s">
        <v>3119</v>
      </c>
      <c r="F776" s="1154">
        <v>160008</v>
      </c>
    </row>
    <row r="777" spans="1:6" ht="15">
      <c r="A777" s="1157" t="s">
        <v>3119</v>
      </c>
      <c r="B777" s="1157" t="s">
        <v>3146</v>
      </c>
      <c r="C777" s="1157" t="s">
        <v>3118</v>
      </c>
      <c r="D777" s="1157" t="s">
        <v>3145</v>
      </c>
      <c r="E777" s="1156" t="s">
        <v>5791</v>
      </c>
      <c r="F777" s="1157">
        <v>162019</v>
      </c>
    </row>
    <row r="778" spans="1:6" ht="15">
      <c r="A778" s="1157" t="s">
        <v>3119</v>
      </c>
      <c r="B778" s="1157" t="s">
        <v>3144</v>
      </c>
      <c r="C778" s="1157" t="s">
        <v>3118</v>
      </c>
      <c r="D778" s="1157" t="s">
        <v>3143</v>
      </c>
      <c r="E778" s="1156" t="s">
        <v>5792</v>
      </c>
      <c r="F778" s="1157">
        <v>162027</v>
      </c>
    </row>
    <row r="779" spans="1:6" ht="15">
      <c r="A779" s="1157" t="s">
        <v>3119</v>
      </c>
      <c r="B779" s="1157" t="s">
        <v>3142</v>
      </c>
      <c r="C779" s="1157" t="s">
        <v>3118</v>
      </c>
      <c r="D779" s="1157" t="s">
        <v>3141</v>
      </c>
      <c r="E779" s="1156" t="s">
        <v>5793</v>
      </c>
      <c r="F779" s="1157">
        <v>162043</v>
      </c>
    </row>
    <row r="780" spans="1:6" ht="15">
      <c r="A780" s="1157" t="s">
        <v>3119</v>
      </c>
      <c r="B780" s="1157" t="s">
        <v>3140</v>
      </c>
      <c r="C780" s="1157" t="s">
        <v>3118</v>
      </c>
      <c r="D780" s="1157" t="s">
        <v>3139</v>
      </c>
      <c r="E780" s="1156" t="s">
        <v>5794</v>
      </c>
      <c r="F780" s="1157">
        <v>162051</v>
      </c>
    </row>
    <row r="781" spans="1:6" ht="15">
      <c r="A781" s="1157" t="s">
        <v>3119</v>
      </c>
      <c r="B781" s="1157" t="s">
        <v>3138</v>
      </c>
      <c r="C781" s="1157" t="s">
        <v>3118</v>
      </c>
      <c r="D781" s="1157" t="s">
        <v>3137</v>
      </c>
      <c r="E781" s="1156" t="s">
        <v>5795</v>
      </c>
      <c r="F781" s="1157">
        <v>162060</v>
      </c>
    </row>
    <row r="782" spans="1:6" ht="15">
      <c r="A782" s="1157" t="s">
        <v>3119</v>
      </c>
      <c r="B782" s="1157" t="s">
        <v>3136</v>
      </c>
      <c r="C782" s="1157" t="s">
        <v>3118</v>
      </c>
      <c r="D782" s="1157" t="s">
        <v>3135</v>
      </c>
      <c r="E782" s="1156" t="s">
        <v>5796</v>
      </c>
      <c r="F782" s="1157">
        <v>162078</v>
      </c>
    </row>
    <row r="783" spans="1:6" ht="15">
      <c r="A783" s="1157" t="s">
        <v>3119</v>
      </c>
      <c r="B783" s="1157" t="s">
        <v>3134</v>
      </c>
      <c r="C783" s="1157" t="s">
        <v>3118</v>
      </c>
      <c r="D783" s="1157" t="s">
        <v>3133</v>
      </c>
      <c r="E783" s="1156" t="s">
        <v>5797</v>
      </c>
      <c r="F783" s="1157">
        <v>162086</v>
      </c>
    </row>
    <row r="784" spans="1:6" ht="15">
      <c r="A784" s="1157" t="s">
        <v>3119</v>
      </c>
      <c r="B784" s="1157" t="s">
        <v>3132</v>
      </c>
      <c r="C784" s="1157" t="s">
        <v>3118</v>
      </c>
      <c r="D784" s="1157" t="s">
        <v>3131</v>
      </c>
      <c r="E784" s="1156" t="s">
        <v>5798</v>
      </c>
      <c r="F784" s="1157">
        <v>162094</v>
      </c>
    </row>
    <row r="785" spans="1:6" ht="15">
      <c r="A785" s="1157" t="s">
        <v>3119</v>
      </c>
      <c r="B785" s="1157" t="s">
        <v>3130</v>
      </c>
      <c r="C785" s="1157" t="s">
        <v>3118</v>
      </c>
      <c r="D785" s="1157" t="s">
        <v>3129</v>
      </c>
      <c r="E785" s="1156" t="s">
        <v>5799</v>
      </c>
      <c r="F785" s="1157">
        <v>162108</v>
      </c>
    </row>
    <row r="786" spans="1:6" ht="15">
      <c r="A786" s="1157" t="s">
        <v>3119</v>
      </c>
      <c r="B786" s="1157" t="s">
        <v>3128</v>
      </c>
      <c r="C786" s="1157" t="s">
        <v>3118</v>
      </c>
      <c r="D786" s="1157" t="s">
        <v>3127</v>
      </c>
      <c r="E786" s="1156" t="s">
        <v>5800</v>
      </c>
      <c r="F786" s="1157">
        <v>162116</v>
      </c>
    </row>
    <row r="787" spans="1:6" ht="15">
      <c r="A787" s="1157" t="s">
        <v>3119</v>
      </c>
      <c r="B787" s="1157" t="s">
        <v>3126</v>
      </c>
      <c r="C787" s="1157" t="s">
        <v>3118</v>
      </c>
      <c r="D787" s="1157" t="s">
        <v>3125</v>
      </c>
      <c r="E787" s="1156" t="s">
        <v>5801</v>
      </c>
      <c r="F787" s="1157">
        <v>163210</v>
      </c>
    </row>
    <row r="788" spans="1:6" ht="15">
      <c r="A788" s="1157" t="s">
        <v>3119</v>
      </c>
      <c r="B788" s="1157" t="s">
        <v>3124</v>
      </c>
      <c r="C788" s="1157" t="s">
        <v>3118</v>
      </c>
      <c r="D788" s="1157" t="s">
        <v>3123</v>
      </c>
      <c r="E788" s="1156" t="s">
        <v>5802</v>
      </c>
      <c r="F788" s="1157">
        <v>163228</v>
      </c>
    </row>
    <row r="789" spans="1:6" ht="15">
      <c r="A789" s="1157" t="s">
        <v>3119</v>
      </c>
      <c r="B789" s="1157" t="s">
        <v>3122</v>
      </c>
      <c r="C789" s="1157" t="s">
        <v>3118</v>
      </c>
      <c r="D789" s="1157" t="s">
        <v>3121</v>
      </c>
      <c r="E789" s="1156" t="s">
        <v>5803</v>
      </c>
      <c r="F789" s="1157">
        <v>163236</v>
      </c>
    </row>
    <row r="790" spans="1:6" ht="15">
      <c r="A790" s="1157" t="s">
        <v>3119</v>
      </c>
      <c r="B790" s="1157" t="s">
        <v>3120</v>
      </c>
      <c r="C790" s="1157" t="s">
        <v>3118</v>
      </c>
      <c r="D790" s="1157" t="s">
        <v>5804</v>
      </c>
      <c r="E790" s="1156" t="s">
        <v>5805</v>
      </c>
      <c r="F790" s="1157">
        <v>163422</v>
      </c>
    </row>
    <row r="791" spans="1:6" ht="15">
      <c r="A791" s="1157" t="s">
        <v>3119</v>
      </c>
      <c r="B791" s="1157" t="s">
        <v>2552</v>
      </c>
      <c r="C791" s="1157" t="s">
        <v>3118</v>
      </c>
      <c r="D791" s="1157" t="s">
        <v>3117</v>
      </c>
      <c r="E791" s="1156" t="s">
        <v>5806</v>
      </c>
      <c r="F791" s="1157">
        <v>163431</v>
      </c>
    </row>
    <row r="792" spans="1:6" ht="15">
      <c r="A792" s="1154" t="s">
        <v>3080</v>
      </c>
      <c r="B792" s="1155"/>
      <c r="C792" s="1155" t="s">
        <v>3078</v>
      </c>
      <c r="D792" s="1155"/>
      <c r="E792" s="1156" t="s">
        <v>3080</v>
      </c>
      <c r="F792" s="1154">
        <v>170003</v>
      </c>
    </row>
    <row r="793" spans="1:6" ht="15">
      <c r="A793" s="1157" t="s">
        <v>3080</v>
      </c>
      <c r="B793" s="1157" t="s">
        <v>3116</v>
      </c>
      <c r="C793" s="1157" t="s">
        <v>3078</v>
      </c>
      <c r="D793" s="1157" t="s">
        <v>3115</v>
      </c>
      <c r="E793" s="1156" t="s">
        <v>5807</v>
      </c>
      <c r="F793" s="1157">
        <v>172014</v>
      </c>
    </row>
    <row r="794" spans="1:6" ht="15">
      <c r="A794" s="1157" t="s">
        <v>3080</v>
      </c>
      <c r="B794" s="1157" t="s">
        <v>3114</v>
      </c>
      <c r="C794" s="1157" t="s">
        <v>3078</v>
      </c>
      <c r="D794" s="1157" t="s">
        <v>3113</v>
      </c>
      <c r="E794" s="1156" t="s">
        <v>5808</v>
      </c>
      <c r="F794" s="1157">
        <v>172022</v>
      </c>
    </row>
    <row r="795" spans="1:6" ht="15">
      <c r="A795" s="1157" t="s">
        <v>3080</v>
      </c>
      <c r="B795" s="1157" t="s">
        <v>3112</v>
      </c>
      <c r="C795" s="1157" t="s">
        <v>3078</v>
      </c>
      <c r="D795" s="1157" t="s">
        <v>3111</v>
      </c>
      <c r="E795" s="1156" t="s">
        <v>5809</v>
      </c>
      <c r="F795" s="1157">
        <v>172031</v>
      </c>
    </row>
    <row r="796" spans="1:6" ht="15">
      <c r="A796" s="1157" t="s">
        <v>3080</v>
      </c>
      <c r="B796" s="1157" t="s">
        <v>3110</v>
      </c>
      <c r="C796" s="1157" t="s">
        <v>3078</v>
      </c>
      <c r="D796" s="1157" t="s">
        <v>3109</v>
      </c>
      <c r="E796" s="1156" t="s">
        <v>5810</v>
      </c>
      <c r="F796" s="1157">
        <v>172049</v>
      </c>
    </row>
    <row r="797" spans="1:6" ht="15">
      <c r="A797" s="1157" t="s">
        <v>3080</v>
      </c>
      <c r="B797" s="1157" t="s">
        <v>3108</v>
      </c>
      <c r="C797" s="1157" t="s">
        <v>3078</v>
      </c>
      <c r="D797" s="1157" t="s">
        <v>3107</v>
      </c>
      <c r="E797" s="1156" t="s">
        <v>5811</v>
      </c>
      <c r="F797" s="1157">
        <v>172057</v>
      </c>
    </row>
    <row r="798" spans="1:6" ht="15">
      <c r="A798" s="1157" t="s">
        <v>3080</v>
      </c>
      <c r="B798" s="1157" t="s">
        <v>3106</v>
      </c>
      <c r="C798" s="1157" t="s">
        <v>3078</v>
      </c>
      <c r="D798" s="1157" t="s">
        <v>3105</v>
      </c>
      <c r="E798" s="1156" t="s">
        <v>5812</v>
      </c>
      <c r="F798" s="1157">
        <v>172065</v>
      </c>
    </row>
    <row r="799" spans="1:6" ht="15">
      <c r="A799" s="1157" t="s">
        <v>3080</v>
      </c>
      <c r="B799" s="1157" t="s">
        <v>3104</v>
      </c>
      <c r="C799" s="1157" t="s">
        <v>3078</v>
      </c>
      <c r="D799" s="1157" t="s">
        <v>3103</v>
      </c>
      <c r="E799" s="1156" t="s">
        <v>5813</v>
      </c>
      <c r="F799" s="1157">
        <v>172073</v>
      </c>
    </row>
    <row r="800" spans="1:6" ht="15">
      <c r="A800" s="1157" t="s">
        <v>3080</v>
      </c>
      <c r="B800" s="1157" t="s">
        <v>3102</v>
      </c>
      <c r="C800" s="1157" t="s">
        <v>3078</v>
      </c>
      <c r="D800" s="1157" t="s">
        <v>3101</v>
      </c>
      <c r="E800" s="1156" t="s">
        <v>5814</v>
      </c>
      <c r="F800" s="1157">
        <v>172090</v>
      </c>
    </row>
    <row r="801" spans="1:6" ht="15">
      <c r="A801" s="1157" t="s">
        <v>3080</v>
      </c>
      <c r="B801" s="1157" t="s">
        <v>3100</v>
      </c>
      <c r="C801" s="1157" t="s">
        <v>3078</v>
      </c>
      <c r="D801" s="1157" t="s">
        <v>3099</v>
      </c>
      <c r="E801" s="1156" t="s">
        <v>5815</v>
      </c>
      <c r="F801" s="1157">
        <v>172103</v>
      </c>
    </row>
    <row r="802" spans="1:6" ht="15">
      <c r="A802" s="1157" t="s">
        <v>3080</v>
      </c>
      <c r="B802" s="1157" t="s">
        <v>3098</v>
      </c>
      <c r="C802" s="1157" t="s">
        <v>3078</v>
      </c>
      <c r="D802" s="1157" t="s">
        <v>3097</v>
      </c>
      <c r="E802" s="1156" t="s">
        <v>5816</v>
      </c>
      <c r="F802" s="1157">
        <v>172111</v>
      </c>
    </row>
    <row r="803" spans="1:6" ht="15">
      <c r="A803" s="1157" t="s">
        <v>3080</v>
      </c>
      <c r="B803" s="1157" t="s">
        <v>3096</v>
      </c>
      <c r="C803" s="1157" t="s">
        <v>3078</v>
      </c>
      <c r="D803" s="1157" t="s">
        <v>3095</v>
      </c>
      <c r="E803" s="1156" t="s">
        <v>5817</v>
      </c>
      <c r="F803" s="1157">
        <v>172120</v>
      </c>
    </row>
    <row r="804" spans="1:6" ht="15">
      <c r="A804" s="1157" t="s">
        <v>3080</v>
      </c>
      <c r="B804" s="1157" t="s">
        <v>3094</v>
      </c>
      <c r="C804" s="1157" t="s">
        <v>3078</v>
      </c>
      <c r="D804" s="1157" t="s">
        <v>3093</v>
      </c>
      <c r="E804" s="1156" t="s">
        <v>5818</v>
      </c>
      <c r="F804" s="1157">
        <v>173240</v>
      </c>
    </row>
    <row r="805" spans="1:6" ht="15">
      <c r="A805" s="1157" t="s">
        <v>3080</v>
      </c>
      <c r="B805" s="1157" t="s">
        <v>3092</v>
      </c>
      <c r="C805" s="1157" t="s">
        <v>3078</v>
      </c>
      <c r="D805" s="1157" t="s">
        <v>3091</v>
      </c>
      <c r="E805" s="1156" t="s">
        <v>5819</v>
      </c>
      <c r="F805" s="1157">
        <v>173614</v>
      </c>
    </row>
    <row r="806" spans="1:6" ht="15">
      <c r="A806" s="1157" t="s">
        <v>3080</v>
      </c>
      <c r="B806" s="1157" t="s">
        <v>3090</v>
      </c>
      <c r="C806" s="1157" t="s">
        <v>3078</v>
      </c>
      <c r="D806" s="1157" t="s">
        <v>3089</v>
      </c>
      <c r="E806" s="1156" t="s">
        <v>5820</v>
      </c>
      <c r="F806" s="1157">
        <v>173657</v>
      </c>
    </row>
    <row r="807" spans="1:6" ht="15">
      <c r="A807" s="1157" t="s">
        <v>3080</v>
      </c>
      <c r="B807" s="1157" t="s">
        <v>3088</v>
      </c>
      <c r="C807" s="1157" t="s">
        <v>3078</v>
      </c>
      <c r="D807" s="1157" t="s">
        <v>3087</v>
      </c>
      <c r="E807" s="1156" t="s">
        <v>5821</v>
      </c>
      <c r="F807" s="1157">
        <v>173843</v>
      </c>
    </row>
    <row r="808" spans="1:6" ht="15">
      <c r="A808" s="1157" t="s">
        <v>3080</v>
      </c>
      <c r="B808" s="1157" t="s">
        <v>3086</v>
      </c>
      <c r="C808" s="1157" t="s">
        <v>3078</v>
      </c>
      <c r="D808" s="1157" t="s">
        <v>3085</v>
      </c>
      <c r="E808" s="1156" t="s">
        <v>5822</v>
      </c>
      <c r="F808" s="1157">
        <v>173860</v>
      </c>
    </row>
    <row r="809" spans="1:6" ht="15">
      <c r="A809" s="1157" t="s">
        <v>3080</v>
      </c>
      <c r="B809" s="1157" t="s">
        <v>3084</v>
      </c>
      <c r="C809" s="1157" t="s">
        <v>3078</v>
      </c>
      <c r="D809" s="1157" t="s">
        <v>3083</v>
      </c>
      <c r="E809" s="1156" t="s">
        <v>5823</v>
      </c>
      <c r="F809" s="1157">
        <v>174076</v>
      </c>
    </row>
    <row r="810" spans="1:6" ht="15">
      <c r="A810" s="1157" t="s">
        <v>3080</v>
      </c>
      <c r="B810" s="1157" t="s">
        <v>3082</v>
      </c>
      <c r="C810" s="1157" t="s">
        <v>3078</v>
      </c>
      <c r="D810" s="1157" t="s">
        <v>3081</v>
      </c>
      <c r="E810" s="1156" t="s">
        <v>5824</v>
      </c>
      <c r="F810" s="1157">
        <v>174611</v>
      </c>
    </row>
    <row r="811" spans="1:6" ht="15">
      <c r="A811" s="1157" t="s">
        <v>3080</v>
      </c>
      <c r="B811" s="1157" t="s">
        <v>3079</v>
      </c>
      <c r="C811" s="1157" t="s">
        <v>3078</v>
      </c>
      <c r="D811" s="1157" t="s">
        <v>3077</v>
      </c>
      <c r="E811" s="1156" t="s">
        <v>5825</v>
      </c>
      <c r="F811" s="1157">
        <v>174637</v>
      </c>
    </row>
    <row r="812" spans="1:6" ht="15">
      <c r="A812" s="1154" t="s">
        <v>3049</v>
      </c>
      <c r="B812" s="1155"/>
      <c r="C812" s="1155" t="s">
        <v>3047</v>
      </c>
      <c r="D812" s="1155"/>
      <c r="E812" s="1156" t="s">
        <v>3049</v>
      </c>
      <c r="F812" s="1154">
        <v>180009</v>
      </c>
    </row>
    <row r="813" spans="1:6" ht="15">
      <c r="A813" s="1157" t="s">
        <v>3049</v>
      </c>
      <c r="B813" s="1157" t="s">
        <v>3076</v>
      </c>
      <c r="C813" s="1157" t="s">
        <v>3047</v>
      </c>
      <c r="D813" s="1157" t="s">
        <v>3075</v>
      </c>
      <c r="E813" s="1156" t="s">
        <v>5826</v>
      </c>
      <c r="F813" s="1157">
        <v>182010</v>
      </c>
    </row>
    <row r="814" spans="1:6" ht="15">
      <c r="A814" s="1157" t="s">
        <v>3049</v>
      </c>
      <c r="B814" s="1157" t="s">
        <v>3074</v>
      </c>
      <c r="C814" s="1157" t="s">
        <v>3047</v>
      </c>
      <c r="D814" s="1157" t="s">
        <v>3073</v>
      </c>
      <c r="E814" s="1156" t="s">
        <v>5827</v>
      </c>
      <c r="F814" s="1157">
        <v>182028</v>
      </c>
    </row>
    <row r="815" spans="1:6" ht="15">
      <c r="A815" s="1157" t="s">
        <v>3049</v>
      </c>
      <c r="B815" s="1157" t="s">
        <v>3072</v>
      </c>
      <c r="C815" s="1157" t="s">
        <v>3047</v>
      </c>
      <c r="D815" s="1157" t="s">
        <v>3071</v>
      </c>
      <c r="E815" s="1156" t="s">
        <v>5828</v>
      </c>
      <c r="F815" s="1157">
        <v>182044</v>
      </c>
    </row>
    <row r="816" spans="1:6" ht="15">
      <c r="A816" s="1157" t="s">
        <v>3049</v>
      </c>
      <c r="B816" s="1157" t="s">
        <v>3070</v>
      </c>
      <c r="C816" s="1157" t="s">
        <v>3047</v>
      </c>
      <c r="D816" s="1157" t="s">
        <v>3069</v>
      </c>
      <c r="E816" s="1156" t="s">
        <v>5829</v>
      </c>
      <c r="F816" s="1157">
        <v>182052</v>
      </c>
    </row>
    <row r="817" spans="1:6" ht="15">
      <c r="A817" s="1157" t="s">
        <v>3049</v>
      </c>
      <c r="B817" s="1157" t="s">
        <v>3068</v>
      </c>
      <c r="C817" s="1157" t="s">
        <v>3047</v>
      </c>
      <c r="D817" s="1157" t="s">
        <v>3067</v>
      </c>
      <c r="E817" s="1156" t="s">
        <v>5830</v>
      </c>
      <c r="F817" s="1157">
        <v>182061</v>
      </c>
    </row>
    <row r="818" spans="1:6" ht="15">
      <c r="A818" s="1157" t="s">
        <v>3049</v>
      </c>
      <c r="B818" s="1157" t="s">
        <v>3066</v>
      </c>
      <c r="C818" s="1157" t="s">
        <v>3047</v>
      </c>
      <c r="D818" s="1157" t="s">
        <v>3065</v>
      </c>
      <c r="E818" s="1156" t="s">
        <v>5831</v>
      </c>
      <c r="F818" s="1157">
        <v>182079</v>
      </c>
    </row>
    <row r="819" spans="1:6" ht="15">
      <c r="A819" s="1157" t="s">
        <v>3049</v>
      </c>
      <c r="B819" s="1157" t="s">
        <v>3064</v>
      </c>
      <c r="C819" s="1157" t="s">
        <v>3047</v>
      </c>
      <c r="D819" s="1157" t="s">
        <v>3063</v>
      </c>
      <c r="E819" s="1156" t="s">
        <v>5832</v>
      </c>
      <c r="F819" s="1157">
        <v>182087</v>
      </c>
    </row>
    <row r="820" spans="1:6" ht="15">
      <c r="A820" s="1157" t="s">
        <v>3049</v>
      </c>
      <c r="B820" s="1157" t="s">
        <v>3062</v>
      </c>
      <c r="C820" s="1157" t="s">
        <v>3047</v>
      </c>
      <c r="D820" s="1157" t="s">
        <v>3061</v>
      </c>
      <c r="E820" s="1156" t="s">
        <v>5833</v>
      </c>
      <c r="F820" s="1157">
        <v>182095</v>
      </c>
    </row>
    <row r="821" spans="1:6" ht="15">
      <c r="A821" s="1157" t="s">
        <v>3049</v>
      </c>
      <c r="B821" s="1157" t="s">
        <v>3060</v>
      </c>
      <c r="C821" s="1157" t="s">
        <v>3047</v>
      </c>
      <c r="D821" s="1157" t="s">
        <v>2437</v>
      </c>
      <c r="E821" s="1156" t="s">
        <v>5834</v>
      </c>
      <c r="F821" s="1157">
        <v>182109</v>
      </c>
    </row>
    <row r="822" spans="1:6" ht="15">
      <c r="A822" s="1157" t="s">
        <v>3049</v>
      </c>
      <c r="B822" s="1157" t="s">
        <v>3059</v>
      </c>
      <c r="C822" s="1157" t="s">
        <v>3047</v>
      </c>
      <c r="D822" s="1157" t="s">
        <v>3058</v>
      </c>
      <c r="E822" s="1156" t="s">
        <v>5835</v>
      </c>
      <c r="F822" s="1157">
        <v>183229</v>
      </c>
    </row>
    <row r="823" spans="1:6" ht="15">
      <c r="A823" s="1157" t="s">
        <v>3049</v>
      </c>
      <c r="B823" s="1157" t="s">
        <v>2782</v>
      </c>
      <c r="C823" s="1157" t="s">
        <v>3047</v>
      </c>
      <c r="D823" s="1157" t="s">
        <v>2781</v>
      </c>
      <c r="E823" s="1156" t="s">
        <v>5836</v>
      </c>
      <c r="F823" s="1157">
        <v>183822</v>
      </c>
    </row>
    <row r="824" spans="1:6" ht="15">
      <c r="A824" s="1157" t="s">
        <v>3049</v>
      </c>
      <c r="B824" s="1157" t="s">
        <v>3057</v>
      </c>
      <c r="C824" s="1157" t="s">
        <v>3047</v>
      </c>
      <c r="D824" s="1157" t="s">
        <v>3056</v>
      </c>
      <c r="E824" s="1156" t="s">
        <v>5837</v>
      </c>
      <c r="F824" s="1157">
        <v>184047</v>
      </c>
    </row>
    <row r="825" spans="1:6" ht="15">
      <c r="A825" s="1157" t="s">
        <v>3049</v>
      </c>
      <c r="B825" s="1157" t="s">
        <v>3055</v>
      </c>
      <c r="C825" s="1157" t="s">
        <v>3047</v>
      </c>
      <c r="D825" s="1157" t="s">
        <v>3054</v>
      </c>
      <c r="E825" s="1156" t="s">
        <v>5838</v>
      </c>
      <c r="F825" s="1157">
        <v>184233</v>
      </c>
    </row>
    <row r="826" spans="1:6" ht="15">
      <c r="A826" s="1157" t="s">
        <v>3049</v>
      </c>
      <c r="B826" s="1157" t="s">
        <v>2166</v>
      </c>
      <c r="C826" s="1157" t="s">
        <v>3047</v>
      </c>
      <c r="D826" s="1157" t="s">
        <v>2165</v>
      </c>
      <c r="E826" s="1156" t="s">
        <v>5839</v>
      </c>
      <c r="F826" s="1157">
        <v>184420</v>
      </c>
    </row>
    <row r="827" spans="1:6" ht="15">
      <c r="A827" s="1157" t="s">
        <v>3049</v>
      </c>
      <c r="B827" s="1157" t="s">
        <v>3053</v>
      </c>
      <c r="C827" s="1157" t="s">
        <v>3047</v>
      </c>
      <c r="D827" s="1157" t="s">
        <v>3052</v>
      </c>
      <c r="E827" s="1156" t="s">
        <v>5840</v>
      </c>
      <c r="F827" s="1157">
        <v>184811</v>
      </c>
    </row>
    <row r="828" spans="1:6" ht="15">
      <c r="A828" s="1157" t="s">
        <v>3049</v>
      </c>
      <c r="B828" s="1157" t="s">
        <v>3051</v>
      </c>
      <c r="C828" s="1157" t="s">
        <v>3047</v>
      </c>
      <c r="D828" s="1157" t="s">
        <v>3050</v>
      </c>
      <c r="E828" s="1156" t="s">
        <v>5841</v>
      </c>
      <c r="F828" s="1157">
        <v>184837</v>
      </c>
    </row>
    <row r="829" spans="1:6" ht="15">
      <c r="A829" s="1157" t="s">
        <v>3049</v>
      </c>
      <c r="B829" s="1157" t="s">
        <v>3048</v>
      </c>
      <c r="C829" s="1157" t="s">
        <v>3047</v>
      </c>
      <c r="D829" s="1157" t="s">
        <v>2126</v>
      </c>
      <c r="E829" s="1156" t="s">
        <v>5842</v>
      </c>
      <c r="F829" s="1157">
        <v>185019</v>
      </c>
    </row>
    <row r="830" spans="1:6" ht="15">
      <c r="A830" s="1154" t="s">
        <v>2996</v>
      </c>
      <c r="B830" s="1155"/>
      <c r="C830" s="1155" t="s">
        <v>2994</v>
      </c>
      <c r="D830" s="1155"/>
      <c r="E830" s="1156" t="s">
        <v>2996</v>
      </c>
      <c r="F830" s="1154">
        <v>190004</v>
      </c>
    </row>
    <row r="831" spans="1:6" ht="15">
      <c r="A831" s="1157" t="s">
        <v>2996</v>
      </c>
      <c r="B831" s="1157" t="s">
        <v>3046</v>
      </c>
      <c r="C831" s="1157" t="s">
        <v>2994</v>
      </c>
      <c r="D831" s="1157" t="s">
        <v>3045</v>
      </c>
      <c r="E831" s="1156" t="s">
        <v>5843</v>
      </c>
      <c r="F831" s="1157">
        <v>192015</v>
      </c>
    </row>
    <row r="832" spans="1:6" ht="15">
      <c r="A832" s="1157" t="s">
        <v>2996</v>
      </c>
      <c r="B832" s="1157" t="s">
        <v>3044</v>
      </c>
      <c r="C832" s="1157" t="s">
        <v>2994</v>
      </c>
      <c r="D832" s="1157" t="s">
        <v>3043</v>
      </c>
      <c r="E832" s="1156" t="s">
        <v>5844</v>
      </c>
      <c r="F832" s="1157">
        <v>192023</v>
      </c>
    </row>
    <row r="833" spans="1:6" ht="15">
      <c r="A833" s="1157" t="s">
        <v>2996</v>
      </c>
      <c r="B833" s="1157" t="s">
        <v>3042</v>
      </c>
      <c r="C833" s="1157" t="s">
        <v>2994</v>
      </c>
      <c r="D833" s="1157" t="s">
        <v>3041</v>
      </c>
      <c r="E833" s="1156" t="s">
        <v>5845</v>
      </c>
      <c r="F833" s="1157">
        <v>192040</v>
      </c>
    </row>
    <row r="834" spans="1:6" ht="15">
      <c r="A834" s="1157" t="s">
        <v>2996</v>
      </c>
      <c r="B834" s="1157" t="s">
        <v>3040</v>
      </c>
      <c r="C834" s="1157" t="s">
        <v>2994</v>
      </c>
      <c r="D834" s="1157" t="s">
        <v>3039</v>
      </c>
      <c r="E834" s="1156" t="s">
        <v>5846</v>
      </c>
      <c r="F834" s="1157">
        <v>192058</v>
      </c>
    </row>
    <row r="835" spans="1:6" ht="15">
      <c r="A835" s="1157" t="s">
        <v>2996</v>
      </c>
      <c r="B835" s="1157" t="s">
        <v>3038</v>
      </c>
      <c r="C835" s="1157" t="s">
        <v>2994</v>
      </c>
      <c r="D835" s="1157" t="s">
        <v>3037</v>
      </c>
      <c r="E835" s="1156" t="s">
        <v>5847</v>
      </c>
      <c r="F835" s="1157">
        <v>192066</v>
      </c>
    </row>
    <row r="836" spans="1:6" ht="15">
      <c r="A836" s="1157" t="s">
        <v>2996</v>
      </c>
      <c r="B836" s="1157" t="s">
        <v>3036</v>
      </c>
      <c r="C836" s="1157" t="s">
        <v>2994</v>
      </c>
      <c r="D836" s="1157" t="s">
        <v>3035</v>
      </c>
      <c r="E836" s="1156" t="s">
        <v>5848</v>
      </c>
      <c r="F836" s="1157">
        <v>192074</v>
      </c>
    </row>
    <row r="837" spans="1:6" ht="15">
      <c r="A837" s="1157" t="s">
        <v>2996</v>
      </c>
      <c r="B837" s="1157" t="s">
        <v>3034</v>
      </c>
      <c r="C837" s="1157" t="s">
        <v>2994</v>
      </c>
      <c r="D837" s="1157" t="s">
        <v>3033</v>
      </c>
      <c r="E837" s="1156" t="s">
        <v>5849</v>
      </c>
      <c r="F837" s="1157">
        <v>192082</v>
      </c>
    </row>
    <row r="838" spans="1:6" ht="15">
      <c r="A838" s="1157" t="s">
        <v>2996</v>
      </c>
      <c r="B838" s="1157" t="s">
        <v>3032</v>
      </c>
      <c r="C838" s="1157" t="s">
        <v>2994</v>
      </c>
      <c r="D838" s="1157" t="s">
        <v>3031</v>
      </c>
      <c r="E838" s="1156" t="s">
        <v>5850</v>
      </c>
      <c r="F838" s="1157">
        <v>192091</v>
      </c>
    </row>
    <row r="839" spans="1:6" ht="15">
      <c r="A839" s="1157" t="s">
        <v>2996</v>
      </c>
      <c r="B839" s="1157" t="s">
        <v>3030</v>
      </c>
      <c r="C839" s="1157" t="s">
        <v>2994</v>
      </c>
      <c r="D839" s="1157" t="s">
        <v>3029</v>
      </c>
      <c r="E839" s="1156" t="s">
        <v>5851</v>
      </c>
      <c r="F839" s="1157">
        <v>192104</v>
      </c>
    </row>
    <row r="840" spans="1:6" ht="15">
      <c r="A840" s="1157" t="s">
        <v>2996</v>
      </c>
      <c r="B840" s="1157" t="s">
        <v>3028</v>
      </c>
      <c r="C840" s="1157" t="s">
        <v>2994</v>
      </c>
      <c r="D840" s="1157" t="s">
        <v>3027</v>
      </c>
      <c r="E840" s="1156" t="s">
        <v>5852</v>
      </c>
      <c r="F840" s="1157">
        <v>192112</v>
      </c>
    </row>
    <row r="841" spans="1:6" ht="15">
      <c r="A841" s="1157" t="s">
        <v>2996</v>
      </c>
      <c r="B841" s="1157" t="s">
        <v>3026</v>
      </c>
      <c r="C841" s="1157" t="s">
        <v>2994</v>
      </c>
      <c r="D841" s="1157" t="s">
        <v>3025</v>
      </c>
      <c r="E841" s="1156" t="s">
        <v>5853</v>
      </c>
      <c r="F841" s="1157">
        <v>192121</v>
      </c>
    </row>
    <row r="842" spans="1:6" ht="15">
      <c r="A842" s="1157" t="s">
        <v>2996</v>
      </c>
      <c r="B842" s="1157" t="s">
        <v>3024</v>
      </c>
      <c r="C842" s="1157" t="s">
        <v>2994</v>
      </c>
      <c r="D842" s="1157" t="s">
        <v>3023</v>
      </c>
      <c r="E842" s="1156" t="s">
        <v>5854</v>
      </c>
      <c r="F842" s="1157">
        <v>192139</v>
      </c>
    </row>
    <row r="843" spans="1:6" ht="15">
      <c r="A843" s="1157" t="s">
        <v>2996</v>
      </c>
      <c r="B843" s="1157" t="s">
        <v>3022</v>
      </c>
      <c r="C843" s="1157" t="s">
        <v>2994</v>
      </c>
      <c r="D843" s="1157" t="s">
        <v>3021</v>
      </c>
      <c r="E843" s="1156" t="s">
        <v>5855</v>
      </c>
      <c r="F843" s="1157">
        <v>192147</v>
      </c>
    </row>
    <row r="844" spans="1:6" ht="15">
      <c r="A844" s="1157" t="s">
        <v>2996</v>
      </c>
      <c r="B844" s="1157" t="s">
        <v>3020</v>
      </c>
      <c r="C844" s="1157" t="s">
        <v>2994</v>
      </c>
      <c r="D844" s="1157" t="s">
        <v>3019</v>
      </c>
      <c r="E844" s="1156" t="s">
        <v>5856</v>
      </c>
      <c r="F844" s="1157">
        <v>193461</v>
      </c>
    </row>
    <row r="845" spans="1:6" ht="15">
      <c r="A845" s="1157" t="s">
        <v>2996</v>
      </c>
      <c r="B845" s="1157" t="s">
        <v>3018</v>
      </c>
      <c r="C845" s="1157" t="s">
        <v>2994</v>
      </c>
      <c r="D845" s="1157" t="s">
        <v>3017</v>
      </c>
      <c r="E845" s="1156" t="s">
        <v>5857</v>
      </c>
      <c r="F845" s="1157">
        <v>193640</v>
      </c>
    </row>
    <row r="846" spans="1:6" ht="15">
      <c r="A846" s="1157" t="s">
        <v>2996</v>
      </c>
      <c r="B846" s="1157" t="s">
        <v>3016</v>
      </c>
      <c r="C846" s="1157" t="s">
        <v>2994</v>
      </c>
      <c r="D846" s="1157" t="s">
        <v>3015</v>
      </c>
      <c r="E846" s="1156" t="s">
        <v>5858</v>
      </c>
      <c r="F846" s="1157">
        <v>193658</v>
      </c>
    </row>
    <row r="847" spans="1:6" ht="15">
      <c r="A847" s="1157" t="s">
        <v>2996</v>
      </c>
      <c r="B847" s="1157" t="s">
        <v>2110</v>
      </c>
      <c r="C847" s="1157" t="s">
        <v>2994</v>
      </c>
      <c r="D847" s="1157" t="s">
        <v>2109</v>
      </c>
      <c r="E847" s="1156" t="s">
        <v>5859</v>
      </c>
      <c r="F847" s="1157">
        <v>193666</v>
      </c>
    </row>
    <row r="848" spans="1:6" ht="15">
      <c r="A848" s="1157" t="s">
        <v>2996</v>
      </c>
      <c r="B848" s="1157" t="s">
        <v>3014</v>
      </c>
      <c r="C848" s="1157" t="s">
        <v>2994</v>
      </c>
      <c r="D848" s="1157" t="s">
        <v>3013</v>
      </c>
      <c r="E848" s="1156" t="s">
        <v>5860</v>
      </c>
      <c r="F848" s="1157">
        <v>193682</v>
      </c>
    </row>
    <row r="849" spans="1:6" ht="15">
      <c r="A849" s="1157" t="s">
        <v>2996</v>
      </c>
      <c r="B849" s="1157" t="s">
        <v>3012</v>
      </c>
      <c r="C849" s="1157" t="s">
        <v>2994</v>
      </c>
      <c r="D849" s="1157" t="s">
        <v>3011</v>
      </c>
      <c r="E849" s="1156" t="s">
        <v>5861</v>
      </c>
      <c r="F849" s="1157">
        <v>193844</v>
      </c>
    </row>
    <row r="850" spans="1:6" ht="15">
      <c r="A850" s="1157" t="s">
        <v>2996</v>
      </c>
      <c r="B850" s="1157" t="s">
        <v>3010</v>
      </c>
      <c r="C850" s="1157" t="s">
        <v>2994</v>
      </c>
      <c r="D850" s="1157" t="s">
        <v>3009</v>
      </c>
      <c r="E850" s="1156" t="s">
        <v>5862</v>
      </c>
      <c r="F850" s="1157">
        <v>194221</v>
      </c>
    </row>
    <row r="851" spans="1:6" ht="15">
      <c r="A851" s="1157" t="s">
        <v>2996</v>
      </c>
      <c r="B851" s="1157" t="s">
        <v>3008</v>
      </c>
      <c r="C851" s="1157" t="s">
        <v>2994</v>
      </c>
      <c r="D851" s="1157" t="s">
        <v>3007</v>
      </c>
      <c r="E851" s="1156" t="s">
        <v>5863</v>
      </c>
      <c r="F851" s="1157">
        <v>194239</v>
      </c>
    </row>
    <row r="852" spans="1:6" ht="15">
      <c r="A852" s="1157" t="s">
        <v>2996</v>
      </c>
      <c r="B852" s="1157" t="s">
        <v>3006</v>
      </c>
      <c r="C852" s="1157" t="s">
        <v>2994</v>
      </c>
      <c r="D852" s="1157" t="s">
        <v>3005</v>
      </c>
      <c r="E852" s="1156" t="s">
        <v>5864</v>
      </c>
      <c r="F852" s="1157">
        <v>194247</v>
      </c>
    </row>
    <row r="853" spans="1:6" ht="15">
      <c r="A853" s="1157" t="s">
        <v>2996</v>
      </c>
      <c r="B853" s="1157" t="s">
        <v>3004</v>
      </c>
      <c r="C853" s="1157" t="s">
        <v>2994</v>
      </c>
      <c r="D853" s="1157" t="s">
        <v>3003</v>
      </c>
      <c r="E853" s="1156" t="s">
        <v>5865</v>
      </c>
      <c r="F853" s="1157">
        <v>194255</v>
      </c>
    </row>
    <row r="854" spans="1:6" ht="15">
      <c r="A854" s="1157" t="s">
        <v>2996</v>
      </c>
      <c r="B854" s="1157" t="s">
        <v>3002</v>
      </c>
      <c r="C854" s="1157" t="s">
        <v>2994</v>
      </c>
      <c r="D854" s="1157" t="s">
        <v>3001</v>
      </c>
      <c r="E854" s="1156" t="s">
        <v>5866</v>
      </c>
      <c r="F854" s="1157">
        <v>194298</v>
      </c>
    </row>
    <row r="855" spans="1:6" ht="15">
      <c r="A855" s="1157" t="s">
        <v>2996</v>
      </c>
      <c r="B855" s="1157" t="s">
        <v>3000</v>
      </c>
      <c r="C855" s="1157" t="s">
        <v>2994</v>
      </c>
      <c r="D855" s="1157" t="s">
        <v>2999</v>
      </c>
      <c r="E855" s="1156" t="s">
        <v>5867</v>
      </c>
      <c r="F855" s="1157">
        <v>194301</v>
      </c>
    </row>
    <row r="856" spans="1:6" ht="15">
      <c r="A856" s="1157" t="s">
        <v>2996</v>
      </c>
      <c r="B856" s="1157" t="s">
        <v>2998</v>
      </c>
      <c r="C856" s="1157" t="s">
        <v>2994</v>
      </c>
      <c r="D856" s="1157" t="s">
        <v>2997</v>
      </c>
      <c r="E856" s="1156" t="s">
        <v>5868</v>
      </c>
      <c r="F856" s="1157">
        <v>194425</v>
      </c>
    </row>
    <row r="857" spans="1:6" ht="15">
      <c r="A857" s="1157" t="s">
        <v>2996</v>
      </c>
      <c r="B857" s="1157" t="s">
        <v>2995</v>
      </c>
      <c r="C857" s="1157" t="s">
        <v>2994</v>
      </c>
      <c r="D857" s="1157" t="s">
        <v>2993</v>
      </c>
      <c r="E857" s="1156" t="s">
        <v>5869</v>
      </c>
      <c r="F857" s="1157">
        <v>194433</v>
      </c>
    </row>
    <row r="858" spans="1:6" ht="15">
      <c r="A858" s="1154" t="s">
        <v>2847</v>
      </c>
      <c r="B858" s="1155"/>
      <c r="C858" s="1155" t="s">
        <v>2845</v>
      </c>
      <c r="D858" s="1155"/>
      <c r="E858" s="1156" t="s">
        <v>2847</v>
      </c>
      <c r="F858" s="1154">
        <v>200000</v>
      </c>
    </row>
    <row r="859" spans="1:6" ht="15">
      <c r="A859" s="1157" t="s">
        <v>2847</v>
      </c>
      <c r="B859" s="1157" t="s">
        <v>2992</v>
      </c>
      <c r="C859" s="1157" t="s">
        <v>2845</v>
      </c>
      <c r="D859" s="1157" t="s">
        <v>2991</v>
      </c>
      <c r="E859" s="1156" t="s">
        <v>5870</v>
      </c>
      <c r="F859" s="1157">
        <v>202011</v>
      </c>
    </row>
    <row r="860" spans="1:6" ht="15">
      <c r="A860" s="1157" t="s">
        <v>2847</v>
      </c>
      <c r="B860" s="1157" t="s">
        <v>2990</v>
      </c>
      <c r="C860" s="1157" t="s">
        <v>2845</v>
      </c>
      <c r="D860" s="1157" t="s">
        <v>2989</v>
      </c>
      <c r="E860" s="1156" t="s">
        <v>5871</v>
      </c>
      <c r="F860" s="1157">
        <v>202029</v>
      </c>
    </row>
    <row r="861" spans="1:6" ht="15">
      <c r="A861" s="1157" t="s">
        <v>2847</v>
      </c>
      <c r="B861" s="1157" t="s">
        <v>2988</v>
      </c>
      <c r="C861" s="1157" t="s">
        <v>2845</v>
      </c>
      <c r="D861" s="1157" t="s">
        <v>2987</v>
      </c>
      <c r="E861" s="1156" t="s">
        <v>5872</v>
      </c>
      <c r="F861" s="1157">
        <v>202037</v>
      </c>
    </row>
    <row r="862" spans="1:6" ht="15">
      <c r="A862" s="1157" t="s">
        <v>2847</v>
      </c>
      <c r="B862" s="1157" t="s">
        <v>2986</v>
      </c>
      <c r="C862" s="1157" t="s">
        <v>2845</v>
      </c>
      <c r="D862" s="1157" t="s">
        <v>2985</v>
      </c>
      <c r="E862" s="1156" t="s">
        <v>5873</v>
      </c>
      <c r="F862" s="1157">
        <v>202045</v>
      </c>
    </row>
    <row r="863" spans="1:6" ht="15">
      <c r="A863" s="1157" t="s">
        <v>2847</v>
      </c>
      <c r="B863" s="1157" t="s">
        <v>2984</v>
      </c>
      <c r="C863" s="1157" t="s">
        <v>2845</v>
      </c>
      <c r="D863" s="1157" t="s">
        <v>2983</v>
      </c>
      <c r="E863" s="1156" t="s">
        <v>5874</v>
      </c>
      <c r="F863" s="1157">
        <v>202053</v>
      </c>
    </row>
    <row r="864" spans="1:6" ht="15">
      <c r="A864" s="1157" t="s">
        <v>2847</v>
      </c>
      <c r="B864" s="1157" t="s">
        <v>2982</v>
      </c>
      <c r="C864" s="1157" t="s">
        <v>2845</v>
      </c>
      <c r="D864" s="1157" t="s">
        <v>2981</v>
      </c>
      <c r="E864" s="1156" t="s">
        <v>5875</v>
      </c>
      <c r="F864" s="1157">
        <v>202061</v>
      </c>
    </row>
    <row r="865" spans="1:6" ht="15">
      <c r="A865" s="1157" t="s">
        <v>2847</v>
      </c>
      <c r="B865" s="1157" t="s">
        <v>2980</v>
      </c>
      <c r="C865" s="1157" t="s">
        <v>2845</v>
      </c>
      <c r="D865" s="1157" t="s">
        <v>2979</v>
      </c>
      <c r="E865" s="1156" t="s">
        <v>5876</v>
      </c>
      <c r="F865" s="1157">
        <v>202070</v>
      </c>
    </row>
    <row r="866" spans="1:6" ht="15">
      <c r="A866" s="1157" t="s">
        <v>2847</v>
      </c>
      <c r="B866" s="1157" t="s">
        <v>2978</v>
      </c>
      <c r="C866" s="1157" t="s">
        <v>2845</v>
      </c>
      <c r="D866" s="1157" t="s">
        <v>2977</v>
      </c>
      <c r="E866" s="1156" t="s">
        <v>5877</v>
      </c>
      <c r="F866" s="1157">
        <v>202088</v>
      </c>
    </row>
    <row r="867" spans="1:6" ht="15">
      <c r="A867" s="1157" t="s">
        <v>2847</v>
      </c>
      <c r="B867" s="1157" t="s">
        <v>2976</v>
      </c>
      <c r="C867" s="1157" t="s">
        <v>2845</v>
      </c>
      <c r="D867" s="1157" t="s">
        <v>2975</v>
      </c>
      <c r="E867" s="1156" t="s">
        <v>5878</v>
      </c>
      <c r="F867" s="1157">
        <v>202096</v>
      </c>
    </row>
    <row r="868" spans="1:6" ht="15">
      <c r="A868" s="1157" t="s">
        <v>2847</v>
      </c>
      <c r="B868" s="1157" t="s">
        <v>2974</v>
      </c>
      <c r="C868" s="1157" t="s">
        <v>2845</v>
      </c>
      <c r="D868" s="1157" t="s">
        <v>2973</v>
      </c>
      <c r="E868" s="1156" t="s">
        <v>5879</v>
      </c>
      <c r="F868" s="1157">
        <v>202100</v>
      </c>
    </row>
    <row r="869" spans="1:6" ht="15">
      <c r="A869" s="1157" t="s">
        <v>2847</v>
      </c>
      <c r="B869" s="1157" t="s">
        <v>2972</v>
      </c>
      <c r="C869" s="1157" t="s">
        <v>2845</v>
      </c>
      <c r="D869" s="1157" t="s">
        <v>2971</v>
      </c>
      <c r="E869" s="1156" t="s">
        <v>5880</v>
      </c>
      <c r="F869" s="1157">
        <v>202118</v>
      </c>
    </row>
    <row r="870" spans="1:6" ht="15">
      <c r="A870" s="1157" t="s">
        <v>2847</v>
      </c>
      <c r="B870" s="1157" t="s">
        <v>2970</v>
      </c>
      <c r="C870" s="1157" t="s">
        <v>2845</v>
      </c>
      <c r="D870" s="1157" t="s">
        <v>2969</v>
      </c>
      <c r="E870" s="1156" t="s">
        <v>5881</v>
      </c>
      <c r="F870" s="1157">
        <v>202126</v>
      </c>
    </row>
    <row r="871" spans="1:6" ht="15">
      <c r="A871" s="1157" t="s">
        <v>2847</v>
      </c>
      <c r="B871" s="1157" t="s">
        <v>2968</v>
      </c>
      <c r="C871" s="1157" t="s">
        <v>2845</v>
      </c>
      <c r="D871" s="1157" t="s">
        <v>2967</v>
      </c>
      <c r="E871" s="1156" t="s">
        <v>5882</v>
      </c>
      <c r="F871" s="1157">
        <v>202134</v>
      </c>
    </row>
    <row r="872" spans="1:6" ht="15">
      <c r="A872" s="1157" t="s">
        <v>2847</v>
      </c>
      <c r="B872" s="1157" t="s">
        <v>2966</v>
      </c>
      <c r="C872" s="1157" t="s">
        <v>2845</v>
      </c>
      <c r="D872" s="1157" t="s">
        <v>2965</v>
      </c>
      <c r="E872" s="1156" t="s">
        <v>5883</v>
      </c>
      <c r="F872" s="1157">
        <v>202142</v>
      </c>
    </row>
    <row r="873" spans="1:6" ht="15">
      <c r="A873" s="1157" t="s">
        <v>2847</v>
      </c>
      <c r="B873" s="1157" t="s">
        <v>2964</v>
      </c>
      <c r="C873" s="1157" t="s">
        <v>2845</v>
      </c>
      <c r="D873" s="1157" t="s">
        <v>2963</v>
      </c>
      <c r="E873" s="1156" t="s">
        <v>5884</v>
      </c>
      <c r="F873" s="1157">
        <v>202151</v>
      </c>
    </row>
    <row r="874" spans="1:6" ht="15">
      <c r="A874" s="1157" t="s">
        <v>2847</v>
      </c>
      <c r="B874" s="1157" t="s">
        <v>2962</v>
      </c>
      <c r="C874" s="1157" t="s">
        <v>2845</v>
      </c>
      <c r="D874" s="1157" t="s">
        <v>2961</v>
      </c>
      <c r="E874" s="1156" t="s">
        <v>5885</v>
      </c>
      <c r="F874" s="1157">
        <v>202177</v>
      </c>
    </row>
    <row r="875" spans="1:6" ht="15">
      <c r="A875" s="1157" t="s">
        <v>2847</v>
      </c>
      <c r="B875" s="1157" t="s">
        <v>2960</v>
      </c>
      <c r="C875" s="1157" t="s">
        <v>2845</v>
      </c>
      <c r="D875" s="1157" t="s">
        <v>2959</v>
      </c>
      <c r="E875" s="1156" t="s">
        <v>5886</v>
      </c>
      <c r="F875" s="1157">
        <v>202185</v>
      </c>
    </row>
    <row r="876" spans="1:6" ht="15">
      <c r="A876" s="1157" t="s">
        <v>2847</v>
      </c>
      <c r="B876" s="1157" t="s">
        <v>2958</v>
      </c>
      <c r="C876" s="1157" t="s">
        <v>2845</v>
      </c>
      <c r="D876" s="1157" t="s">
        <v>2957</v>
      </c>
      <c r="E876" s="1156" t="s">
        <v>5887</v>
      </c>
      <c r="F876" s="1157">
        <v>202193</v>
      </c>
    </row>
    <row r="877" spans="1:6" ht="15">
      <c r="A877" s="1157" t="s">
        <v>2847</v>
      </c>
      <c r="B877" s="1157" t="s">
        <v>2956</v>
      </c>
      <c r="C877" s="1157" t="s">
        <v>2845</v>
      </c>
      <c r="D877" s="1157" t="s">
        <v>2955</v>
      </c>
      <c r="E877" s="1156" t="s">
        <v>5888</v>
      </c>
      <c r="F877" s="1157">
        <v>202207</v>
      </c>
    </row>
    <row r="878" spans="1:6" ht="15">
      <c r="A878" s="1157" t="s">
        <v>2847</v>
      </c>
      <c r="B878" s="1157" t="s">
        <v>2954</v>
      </c>
      <c r="C878" s="1157" t="s">
        <v>2845</v>
      </c>
      <c r="D878" s="1157" t="s">
        <v>2953</v>
      </c>
      <c r="E878" s="1156" t="s">
        <v>5889</v>
      </c>
      <c r="F878" s="1157">
        <v>203033</v>
      </c>
    </row>
    <row r="879" spans="1:6" ht="15">
      <c r="A879" s="1157" t="s">
        <v>2847</v>
      </c>
      <c r="B879" s="1157" t="s">
        <v>2203</v>
      </c>
      <c r="C879" s="1157" t="s">
        <v>2845</v>
      </c>
      <c r="D879" s="1157" t="s">
        <v>2202</v>
      </c>
      <c r="E879" s="1156" t="s">
        <v>5890</v>
      </c>
      <c r="F879" s="1157">
        <v>203041</v>
      </c>
    </row>
    <row r="880" spans="1:6" ht="15">
      <c r="A880" s="1157" t="s">
        <v>2847</v>
      </c>
      <c r="B880" s="1157" t="s">
        <v>2952</v>
      </c>
      <c r="C880" s="1157" t="s">
        <v>2845</v>
      </c>
      <c r="D880" s="1157" t="s">
        <v>2951</v>
      </c>
      <c r="E880" s="1156" t="s">
        <v>5891</v>
      </c>
      <c r="F880" s="1157">
        <v>203050</v>
      </c>
    </row>
    <row r="881" spans="1:6" ht="15">
      <c r="A881" s="1157" t="s">
        <v>2847</v>
      </c>
      <c r="B881" s="1157" t="s">
        <v>2950</v>
      </c>
      <c r="C881" s="1157" t="s">
        <v>2845</v>
      </c>
      <c r="D881" s="1157" t="s">
        <v>2949</v>
      </c>
      <c r="E881" s="1156" t="s">
        <v>5892</v>
      </c>
      <c r="F881" s="1157">
        <v>203068</v>
      </c>
    </row>
    <row r="882" spans="1:6" ht="15">
      <c r="A882" s="1157" t="s">
        <v>2847</v>
      </c>
      <c r="B882" s="1157" t="s">
        <v>2948</v>
      </c>
      <c r="C882" s="1157" t="s">
        <v>2845</v>
      </c>
      <c r="D882" s="1157" t="s">
        <v>2947</v>
      </c>
      <c r="E882" s="1156" t="s">
        <v>5893</v>
      </c>
      <c r="F882" s="1157">
        <v>203076</v>
      </c>
    </row>
    <row r="883" spans="1:6" ht="15">
      <c r="A883" s="1157" t="s">
        <v>2847</v>
      </c>
      <c r="B883" s="1157" t="s">
        <v>2946</v>
      </c>
      <c r="C883" s="1157" t="s">
        <v>2845</v>
      </c>
      <c r="D883" s="1157" t="s">
        <v>2945</v>
      </c>
      <c r="E883" s="1156" t="s">
        <v>5894</v>
      </c>
      <c r="F883" s="1157">
        <v>203092</v>
      </c>
    </row>
    <row r="884" spans="1:6" ht="15">
      <c r="A884" s="1157" t="s">
        <v>2847</v>
      </c>
      <c r="B884" s="1157" t="s">
        <v>2944</v>
      </c>
      <c r="C884" s="1157" t="s">
        <v>2845</v>
      </c>
      <c r="D884" s="1157" t="s">
        <v>2943</v>
      </c>
      <c r="E884" s="1156" t="s">
        <v>5895</v>
      </c>
      <c r="F884" s="1157">
        <v>203211</v>
      </c>
    </row>
    <row r="885" spans="1:6" ht="15">
      <c r="A885" s="1157" t="s">
        <v>2847</v>
      </c>
      <c r="B885" s="1157" t="s">
        <v>2942</v>
      </c>
      <c r="C885" s="1157" t="s">
        <v>2845</v>
      </c>
      <c r="D885" s="1157" t="s">
        <v>2941</v>
      </c>
      <c r="E885" s="1156" t="s">
        <v>5896</v>
      </c>
      <c r="F885" s="1157">
        <v>203238</v>
      </c>
    </row>
    <row r="886" spans="1:6" ht="15">
      <c r="A886" s="1157" t="s">
        <v>2847</v>
      </c>
      <c r="B886" s="1157" t="s">
        <v>2940</v>
      </c>
      <c r="C886" s="1157" t="s">
        <v>2845</v>
      </c>
      <c r="D886" s="1157" t="s">
        <v>2939</v>
      </c>
      <c r="E886" s="1156" t="s">
        <v>5897</v>
      </c>
      <c r="F886" s="1157">
        <v>203246</v>
      </c>
    </row>
    <row r="887" spans="1:6" ht="15">
      <c r="A887" s="1157" t="s">
        <v>2847</v>
      </c>
      <c r="B887" s="1157" t="s">
        <v>2938</v>
      </c>
      <c r="C887" s="1157" t="s">
        <v>2845</v>
      </c>
      <c r="D887" s="1157" t="s">
        <v>2937</v>
      </c>
      <c r="E887" s="1156" t="s">
        <v>5898</v>
      </c>
      <c r="F887" s="1157">
        <v>203491</v>
      </c>
    </row>
    <row r="888" spans="1:6" ht="15">
      <c r="A888" s="1157" t="s">
        <v>2847</v>
      </c>
      <c r="B888" s="1157" t="s">
        <v>2936</v>
      </c>
      <c r="C888" s="1157" t="s">
        <v>2845</v>
      </c>
      <c r="D888" s="1157" t="s">
        <v>2935</v>
      </c>
      <c r="E888" s="1156" t="s">
        <v>5899</v>
      </c>
      <c r="F888" s="1157">
        <v>203505</v>
      </c>
    </row>
    <row r="889" spans="1:6" ht="15">
      <c r="A889" s="1157" t="s">
        <v>2847</v>
      </c>
      <c r="B889" s="1157" t="s">
        <v>2934</v>
      </c>
      <c r="C889" s="1157" t="s">
        <v>2845</v>
      </c>
      <c r="D889" s="1157" t="s">
        <v>2933</v>
      </c>
      <c r="E889" s="1156" t="s">
        <v>5900</v>
      </c>
      <c r="F889" s="1157">
        <v>203611</v>
      </c>
    </row>
    <row r="890" spans="1:6" ht="15">
      <c r="A890" s="1157" t="s">
        <v>2847</v>
      </c>
      <c r="B890" s="1157" t="s">
        <v>2932</v>
      </c>
      <c r="C890" s="1157" t="s">
        <v>2845</v>
      </c>
      <c r="D890" s="1157" t="s">
        <v>2931</v>
      </c>
      <c r="E890" s="1156" t="s">
        <v>5901</v>
      </c>
      <c r="F890" s="1157">
        <v>203629</v>
      </c>
    </row>
    <row r="891" spans="1:6" ht="15">
      <c r="A891" s="1157" t="s">
        <v>2847</v>
      </c>
      <c r="B891" s="1157" t="s">
        <v>2930</v>
      </c>
      <c r="C891" s="1157" t="s">
        <v>2845</v>
      </c>
      <c r="D891" s="1157" t="s">
        <v>2929</v>
      </c>
      <c r="E891" s="1156" t="s">
        <v>5902</v>
      </c>
      <c r="F891" s="1157">
        <v>203637</v>
      </c>
    </row>
    <row r="892" spans="1:6" ht="15">
      <c r="A892" s="1157" t="s">
        <v>2847</v>
      </c>
      <c r="B892" s="1157" t="s">
        <v>2928</v>
      </c>
      <c r="C892" s="1157" t="s">
        <v>2845</v>
      </c>
      <c r="D892" s="1157" t="s">
        <v>2927</v>
      </c>
      <c r="E892" s="1156" t="s">
        <v>5903</v>
      </c>
      <c r="F892" s="1157">
        <v>203823</v>
      </c>
    </row>
    <row r="893" spans="1:6" ht="15">
      <c r="A893" s="1157" t="s">
        <v>2847</v>
      </c>
      <c r="B893" s="1157" t="s">
        <v>2926</v>
      </c>
      <c r="C893" s="1157" t="s">
        <v>2845</v>
      </c>
      <c r="D893" s="1157" t="s">
        <v>2925</v>
      </c>
      <c r="E893" s="1156" t="s">
        <v>5904</v>
      </c>
      <c r="F893" s="1157">
        <v>203831</v>
      </c>
    </row>
    <row r="894" spans="1:6" ht="15">
      <c r="A894" s="1157" t="s">
        <v>2847</v>
      </c>
      <c r="B894" s="1157" t="s">
        <v>2924</v>
      </c>
      <c r="C894" s="1157" t="s">
        <v>2845</v>
      </c>
      <c r="D894" s="1157" t="s">
        <v>2923</v>
      </c>
      <c r="E894" s="1156" t="s">
        <v>5905</v>
      </c>
      <c r="F894" s="1157">
        <v>203840</v>
      </c>
    </row>
    <row r="895" spans="1:6" ht="15">
      <c r="A895" s="1157" t="s">
        <v>2847</v>
      </c>
      <c r="B895" s="1157" t="s">
        <v>2922</v>
      </c>
      <c r="C895" s="1157" t="s">
        <v>2845</v>
      </c>
      <c r="D895" s="1157" t="s">
        <v>2921</v>
      </c>
      <c r="E895" s="1156" t="s">
        <v>5906</v>
      </c>
      <c r="F895" s="1157">
        <v>203858</v>
      </c>
    </row>
    <row r="896" spans="1:6" ht="15">
      <c r="A896" s="1157" t="s">
        <v>2847</v>
      </c>
      <c r="B896" s="1157" t="s">
        <v>2920</v>
      </c>
      <c r="C896" s="1157" t="s">
        <v>2845</v>
      </c>
      <c r="D896" s="1157" t="s">
        <v>2919</v>
      </c>
      <c r="E896" s="1156" t="s">
        <v>5907</v>
      </c>
      <c r="F896" s="1157">
        <v>203866</v>
      </c>
    </row>
    <row r="897" spans="1:6" ht="15">
      <c r="A897" s="1157" t="s">
        <v>2847</v>
      </c>
      <c r="B897" s="1157" t="s">
        <v>2918</v>
      </c>
      <c r="C897" s="1157" t="s">
        <v>2845</v>
      </c>
      <c r="D897" s="1157" t="s">
        <v>2917</v>
      </c>
      <c r="E897" s="1156" t="s">
        <v>5908</v>
      </c>
      <c r="F897" s="1157">
        <v>203882</v>
      </c>
    </row>
    <row r="898" spans="1:6" ht="15">
      <c r="A898" s="1157" t="s">
        <v>2847</v>
      </c>
      <c r="B898" s="1157" t="s">
        <v>2916</v>
      </c>
      <c r="C898" s="1157" t="s">
        <v>2845</v>
      </c>
      <c r="D898" s="1157" t="s">
        <v>2915</v>
      </c>
      <c r="E898" s="1156" t="s">
        <v>5909</v>
      </c>
      <c r="F898" s="1157">
        <v>204021</v>
      </c>
    </row>
    <row r="899" spans="1:6" ht="15">
      <c r="A899" s="1157" t="s">
        <v>2847</v>
      </c>
      <c r="B899" s="1157" t="s">
        <v>1472</v>
      </c>
      <c r="C899" s="1157" t="s">
        <v>2845</v>
      </c>
      <c r="D899" s="1157" t="s">
        <v>1471</v>
      </c>
      <c r="E899" s="1156" t="s">
        <v>5910</v>
      </c>
      <c r="F899" s="1157">
        <v>204030</v>
      </c>
    </row>
    <row r="900" spans="1:6" ht="15">
      <c r="A900" s="1157" t="s">
        <v>2847</v>
      </c>
      <c r="B900" s="1157" t="s">
        <v>2914</v>
      </c>
      <c r="C900" s="1157" t="s">
        <v>2845</v>
      </c>
      <c r="D900" s="1157" t="s">
        <v>2913</v>
      </c>
      <c r="E900" s="1156" t="s">
        <v>5911</v>
      </c>
      <c r="F900" s="1157">
        <v>204048</v>
      </c>
    </row>
    <row r="901" spans="1:6" ht="15">
      <c r="A901" s="1157" t="s">
        <v>2847</v>
      </c>
      <c r="B901" s="1157" t="s">
        <v>2912</v>
      </c>
      <c r="C901" s="1157" t="s">
        <v>2845</v>
      </c>
      <c r="D901" s="1157" t="s">
        <v>2911</v>
      </c>
      <c r="E901" s="1156" t="s">
        <v>5912</v>
      </c>
      <c r="F901" s="1157">
        <v>204072</v>
      </c>
    </row>
    <row r="902" spans="1:6" ht="15">
      <c r="A902" s="1157" t="s">
        <v>2847</v>
      </c>
      <c r="B902" s="1157" t="s">
        <v>2910</v>
      </c>
      <c r="C902" s="1157" t="s">
        <v>2845</v>
      </c>
      <c r="D902" s="1157" t="s">
        <v>2909</v>
      </c>
      <c r="E902" s="1156" t="s">
        <v>5913</v>
      </c>
      <c r="F902" s="1157">
        <v>204099</v>
      </c>
    </row>
    <row r="903" spans="1:6" ht="15">
      <c r="A903" s="1157" t="s">
        <v>2847</v>
      </c>
      <c r="B903" s="1157" t="s">
        <v>2908</v>
      </c>
      <c r="C903" s="1157" t="s">
        <v>2845</v>
      </c>
      <c r="D903" s="1157" t="s">
        <v>2907</v>
      </c>
      <c r="E903" s="1156" t="s">
        <v>5914</v>
      </c>
      <c r="F903" s="1157">
        <v>204102</v>
      </c>
    </row>
    <row r="904" spans="1:6" ht="15">
      <c r="A904" s="1157" t="s">
        <v>2847</v>
      </c>
      <c r="B904" s="1157" t="s">
        <v>2906</v>
      </c>
      <c r="C904" s="1157" t="s">
        <v>2845</v>
      </c>
      <c r="D904" s="1157" t="s">
        <v>5915</v>
      </c>
      <c r="E904" s="1156" t="s">
        <v>5916</v>
      </c>
      <c r="F904" s="1157">
        <v>204111</v>
      </c>
    </row>
    <row r="905" spans="1:6" ht="15">
      <c r="A905" s="1157" t="s">
        <v>2847</v>
      </c>
      <c r="B905" s="1157" t="s">
        <v>2905</v>
      </c>
      <c r="C905" s="1157" t="s">
        <v>2845</v>
      </c>
      <c r="D905" s="1157" t="s">
        <v>2904</v>
      </c>
      <c r="E905" s="1156" t="s">
        <v>5917</v>
      </c>
      <c r="F905" s="1157">
        <v>204129</v>
      </c>
    </row>
    <row r="906" spans="1:6" ht="15">
      <c r="A906" s="1157" t="s">
        <v>2847</v>
      </c>
      <c r="B906" s="1157" t="s">
        <v>2903</v>
      </c>
      <c r="C906" s="1157" t="s">
        <v>2845</v>
      </c>
      <c r="D906" s="1157" t="s">
        <v>5918</v>
      </c>
      <c r="E906" s="1156" t="s">
        <v>5919</v>
      </c>
      <c r="F906" s="1157">
        <v>204137</v>
      </c>
    </row>
    <row r="907" spans="1:6" ht="15">
      <c r="A907" s="1157" t="s">
        <v>2847</v>
      </c>
      <c r="B907" s="1157" t="s">
        <v>2902</v>
      </c>
      <c r="C907" s="1157" t="s">
        <v>2845</v>
      </c>
      <c r="D907" s="1157" t="s">
        <v>2901</v>
      </c>
      <c r="E907" s="1156" t="s">
        <v>5920</v>
      </c>
      <c r="F907" s="1157">
        <v>204145</v>
      </c>
    </row>
    <row r="908" spans="1:6" ht="15">
      <c r="A908" s="1157" t="s">
        <v>2847</v>
      </c>
      <c r="B908" s="1157" t="s">
        <v>2900</v>
      </c>
      <c r="C908" s="1157" t="s">
        <v>2845</v>
      </c>
      <c r="D908" s="1157" t="s">
        <v>2899</v>
      </c>
      <c r="E908" s="1156" t="s">
        <v>5921</v>
      </c>
      <c r="F908" s="1157">
        <v>204153</v>
      </c>
    </row>
    <row r="909" spans="1:6" ht="15">
      <c r="A909" s="1157" t="s">
        <v>2847</v>
      </c>
      <c r="B909" s="1157" t="s">
        <v>2898</v>
      </c>
      <c r="C909" s="1157" t="s">
        <v>2845</v>
      </c>
      <c r="D909" s="1157" t="s">
        <v>2897</v>
      </c>
      <c r="E909" s="1156" t="s">
        <v>5922</v>
      </c>
      <c r="F909" s="1157">
        <v>204161</v>
      </c>
    </row>
    <row r="910" spans="1:6" ht="15">
      <c r="A910" s="1157" t="s">
        <v>2847</v>
      </c>
      <c r="B910" s="1157" t="s">
        <v>2896</v>
      </c>
      <c r="C910" s="1157" t="s">
        <v>2845</v>
      </c>
      <c r="D910" s="1157" t="s">
        <v>2895</v>
      </c>
      <c r="E910" s="1156" t="s">
        <v>5923</v>
      </c>
      <c r="F910" s="1157">
        <v>204170</v>
      </c>
    </row>
    <row r="911" spans="1:6" ht="15">
      <c r="A911" s="1157" t="s">
        <v>2847</v>
      </c>
      <c r="B911" s="1157" t="s">
        <v>2894</v>
      </c>
      <c r="C911" s="1157" t="s">
        <v>2845</v>
      </c>
      <c r="D911" s="1157" t="s">
        <v>2893</v>
      </c>
      <c r="E911" s="1156" t="s">
        <v>5924</v>
      </c>
      <c r="F911" s="1157">
        <v>204226</v>
      </c>
    </row>
    <row r="912" spans="1:6" ht="15">
      <c r="A912" s="1157" t="s">
        <v>2847</v>
      </c>
      <c r="B912" s="1157" t="s">
        <v>2892</v>
      </c>
      <c r="C912" s="1157" t="s">
        <v>2845</v>
      </c>
      <c r="D912" s="1157" t="s">
        <v>2891</v>
      </c>
      <c r="E912" s="1156" t="s">
        <v>5925</v>
      </c>
      <c r="F912" s="1157">
        <v>204234</v>
      </c>
    </row>
    <row r="913" spans="1:6" ht="15">
      <c r="A913" s="1157" t="s">
        <v>2847</v>
      </c>
      <c r="B913" s="1157" t="s">
        <v>2890</v>
      </c>
      <c r="C913" s="1157" t="s">
        <v>2845</v>
      </c>
      <c r="D913" s="1157" t="s">
        <v>2889</v>
      </c>
      <c r="E913" s="1156" t="s">
        <v>5926</v>
      </c>
      <c r="F913" s="1157">
        <v>204251</v>
      </c>
    </row>
    <row r="914" spans="1:6" ht="15">
      <c r="A914" s="1157" t="s">
        <v>2847</v>
      </c>
      <c r="B914" s="1157" t="s">
        <v>2888</v>
      </c>
      <c r="C914" s="1157" t="s">
        <v>2845</v>
      </c>
      <c r="D914" s="1157" t="s">
        <v>2887</v>
      </c>
      <c r="E914" s="1156" t="s">
        <v>5927</v>
      </c>
      <c r="F914" s="1157">
        <v>204293</v>
      </c>
    </row>
    <row r="915" spans="1:6" ht="15">
      <c r="A915" s="1157" t="s">
        <v>2847</v>
      </c>
      <c r="B915" s="1157" t="s">
        <v>2886</v>
      </c>
      <c r="C915" s="1157" t="s">
        <v>2845</v>
      </c>
      <c r="D915" s="1157" t="s">
        <v>2885</v>
      </c>
      <c r="E915" s="1156" t="s">
        <v>5928</v>
      </c>
      <c r="F915" s="1157">
        <v>204307</v>
      </c>
    </row>
    <row r="916" spans="1:6" ht="15">
      <c r="A916" s="1157" t="s">
        <v>2847</v>
      </c>
      <c r="B916" s="1157" t="s">
        <v>2884</v>
      </c>
      <c r="C916" s="1157" t="s">
        <v>2845</v>
      </c>
      <c r="D916" s="1157" t="s">
        <v>2883</v>
      </c>
      <c r="E916" s="1156" t="s">
        <v>5929</v>
      </c>
      <c r="F916" s="1157">
        <v>204323</v>
      </c>
    </row>
    <row r="917" spans="1:6" ht="15">
      <c r="A917" s="1157" t="s">
        <v>2847</v>
      </c>
      <c r="B917" s="1157" t="s">
        <v>2882</v>
      </c>
      <c r="C917" s="1157" t="s">
        <v>2845</v>
      </c>
      <c r="D917" s="1157" t="s">
        <v>2881</v>
      </c>
      <c r="E917" s="1156" t="s">
        <v>5930</v>
      </c>
      <c r="F917" s="1157">
        <v>204463</v>
      </c>
    </row>
    <row r="918" spans="1:6" ht="15">
      <c r="A918" s="1157" t="s">
        <v>2847</v>
      </c>
      <c r="B918" s="1157" t="s">
        <v>2880</v>
      </c>
      <c r="C918" s="1157" t="s">
        <v>2845</v>
      </c>
      <c r="D918" s="1157" t="s">
        <v>2879</v>
      </c>
      <c r="E918" s="1156" t="s">
        <v>5931</v>
      </c>
      <c r="F918" s="1157">
        <v>204480</v>
      </c>
    </row>
    <row r="919" spans="1:6" ht="15">
      <c r="A919" s="1157" t="s">
        <v>2847</v>
      </c>
      <c r="B919" s="1157" t="s">
        <v>2878</v>
      </c>
      <c r="C919" s="1157" t="s">
        <v>2845</v>
      </c>
      <c r="D919" s="1157" t="s">
        <v>2877</v>
      </c>
      <c r="E919" s="1156" t="s">
        <v>5932</v>
      </c>
      <c r="F919" s="1157">
        <v>204501</v>
      </c>
    </row>
    <row r="920" spans="1:6" ht="15">
      <c r="A920" s="1157" t="s">
        <v>2847</v>
      </c>
      <c r="B920" s="1157" t="s">
        <v>2876</v>
      </c>
      <c r="C920" s="1157" t="s">
        <v>2845</v>
      </c>
      <c r="D920" s="1157" t="s">
        <v>2875</v>
      </c>
      <c r="E920" s="1156" t="s">
        <v>5933</v>
      </c>
      <c r="F920" s="1157">
        <v>204510</v>
      </c>
    </row>
    <row r="921" spans="1:6" ht="15">
      <c r="A921" s="1157" t="s">
        <v>2847</v>
      </c>
      <c r="B921" s="1157" t="s">
        <v>2874</v>
      </c>
      <c r="C921" s="1157" t="s">
        <v>2845</v>
      </c>
      <c r="D921" s="1157" t="s">
        <v>2873</v>
      </c>
      <c r="E921" s="1156" t="s">
        <v>5934</v>
      </c>
      <c r="F921" s="1157">
        <v>204528</v>
      </c>
    </row>
    <row r="922" spans="1:6" ht="15">
      <c r="A922" s="1157" t="s">
        <v>2847</v>
      </c>
      <c r="B922" s="1157" t="s">
        <v>2782</v>
      </c>
      <c r="C922" s="1157" t="s">
        <v>2845</v>
      </c>
      <c r="D922" s="1157" t="s">
        <v>2872</v>
      </c>
      <c r="E922" s="1156" t="s">
        <v>5935</v>
      </c>
      <c r="F922" s="1157">
        <v>204811</v>
      </c>
    </row>
    <row r="923" spans="1:6" ht="15">
      <c r="A923" s="1157" t="s">
        <v>2847</v>
      </c>
      <c r="B923" s="1157" t="s">
        <v>2871</v>
      </c>
      <c r="C923" s="1157" t="s">
        <v>2845</v>
      </c>
      <c r="D923" s="1157" t="s">
        <v>2870</v>
      </c>
      <c r="E923" s="1156" t="s">
        <v>5936</v>
      </c>
      <c r="F923" s="1157">
        <v>204820</v>
      </c>
    </row>
    <row r="924" spans="1:6" ht="15">
      <c r="A924" s="1157" t="s">
        <v>2847</v>
      </c>
      <c r="B924" s="1157" t="s">
        <v>2869</v>
      </c>
      <c r="C924" s="1157" t="s">
        <v>2845</v>
      </c>
      <c r="D924" s="1157" t="s">
        <v>2868</v>
      </c>
      <c r="E924" s="1156" t="s">
        <v>5937</v>
      </c>
      <c r="F924" s="1157">
        <v>204854</v>
      </c>
    </row>
    <row r="925" spans="1:6" ht="15">
      <c r="A925" s="1157" t="s">
        <v>2847</v>
      </c>
      <c r="B925" s="1157" t="s">
        <v>2867</v>
      </c>
      <c r="C925" s="1157" t="s">
        <v>2845</v>
      </c>
      <c r="D925" s="1157" t="s">
        <v>2866</v>
      </c>
      <c r="E925" s="1156" t="s">
        <v>5938</v>
      </c>
      <c r="F925" s="1157">
        <v>204862</v>
      </c>
    </row>
    <row r="926" spans="1:6" ht="15">
      <c r="A926" s="1157" t="s">
        <v>2847</v>
      </c>
      <c r="B926" s="1157" t="s">
        <v>2865</v>
      </c>
      <c r="C926" s="1157" t="s">
        <v>2845</v>
      </c>
      <c r="D926" s="1157" t="s">
        <v>2864</v>
      </c>
      <c r="E926" s="1156" t="s">
        <v>5939</v>
      </c>
      <c r="F926" s="1157">
        <v>205214</v>
      </c>
    </row>
    <row r="927" spans="1:6" ht="15">
      <c r="A927" s="1157" t="s">
        <v>2847</v>
      </c>
      <c r="B927" s="1157" t="s">
        <v>2863</v>
      </c>
      <c r="C927" s="1157" t="s">
        <v>2845</v>
      </c>
      <c r="D927" s="1157" t="s">
        <v>2862</v>
      </c>
      <c r="E927" s="1156" t="s">
        <v>5940</v>
      </c>
      <c r="F927" s="1157">
        <v>205419</v>
      </c>
    </row>
    <row r="928" spans="1:6" ht="15">
      <c r="A928" s="1157" t="s">
        <v>2847</v>
      </c>
      <c r="B928" s="1157" t="s">
        <v>2861</v>
      </c>
      <c r="C928" s="1157" t="s">
        <v>2845</v>
      </c>
      <c r="D928" s="1157" t="s">
        <v>2860</v>
      </c>
      <c r="E928" s="1156" t="s">
        <v>5941</v>
      </c>
      <c r="F928" s="1157">
        <v>205435</v>
      </c>
    </row>
    <row r="929" spans="1:6" ht="15">
      <c r="A929" s="1157" t="s">
        <v>2847</v>
      </c>
      <c r="B929" s="1157" t="s">
        <v>2859</v>
      </c>
      <c r="C929" s="1157" t="s">
        <v>2845</v>
      </c>
      <c r="D929" s="1157" t="s">
        <v>2858</v>
      </c>
      <c r="E929" s="1156" t="s">
        <v>5942</v>
      </c>
      <c r="F929" s="1157">
        <v>205613</v>
      </c>
    </row>
    <row r="930" spans="1:6" ht="15">
      <c r="A930" s="1157" t="s">
        <v>2847</v>
      </c>
      <c r="B930" s="1157" t="s">
        <v>2857</v>
      </c>
      <c r="C930" s="1157" t="s">
        <v>2845</v>
      </c>
      <c r="D930" s="1157" t="s">
        <v>2856</v>
      </c>
      <c r="E930" s="1156" t="s">
        <v>5943</v>
      </c>
      <c r="F930" s="1157">
        <v>205621</v>
      </c>
    </row>
    <row r="931" spans="1:6" ht="15">
      <c r="A931" s="1157" t="s">
        <v>2847</v>
      </c>
      <c r="B931" s="1157" t="s">
        <v>2855</v>
      </c>
      <c r="C931" s="1157" t="s">
        <v>2845</v>
      </c>
      <c r="D931" s="1157" t="s">
        <v>2854</v>
      </c>
      <c r="E931" s="1156" t="s">
        <v>5944</v>
      </c>
      <c r="F931" s="1157">
        <v>205630</v>
      </c>
    </row>
    <row r="932" spans="1:6" ht="15">
      <c r="A932" s="1157" t="s">
        <v>2847</v>
      </c>
      <c r="B932" s="1157" t="s">
        <v>2853</v>
      </c>
      <c r="C932" s="1157" t="s">
        <v>2845</v>
      </c>
      <c r="D932" s="1157" t="s">
        <v>2852</v>
      </c>
      <c r="E932" s="1156" t="s">
        <v>5945</v>
      </c>
      <c r="F932" s="1157">
        <v>205834</v>
      </c>
    </row>
    <row r="933" spans="1:6" ht="15">
      <c r="A933" s="1157" t="s">
        <v>2847</v>
      </c>
      <c r="B933" s="1157" t="s">
        <v>2851</v>
      </c>
      <c r="C933" s="1157" t="s">
        <v>2845</v>
      </c>
      <c r="D933" s="1157" t="s">
        <v>2850</v>
      </c>
      <c r="E933" s="1156" t="s">
        <v>5946</v>
      </c>
      <c r="F933" s="1157">
        <v>205885</v>
      </c>
    </row>
    <row r="934" spans="1:6" ht="15">
      <c r="A934" s="1157" t="s">
        <v>2847</v>
      </c>
      <c r="B934" s="1157" t="s">
        <v>2849</v>
      </c>
      <c r="C934" s="1157" t="s">
        <v>2845</v>
      </c>
      <c r="D934" s="1157" t="s">
        <v>2848</v>
      </c>
      <c r="E934" s="1156" t="s">
        <v>5947</v>
      </c>
      <c r="F934" s="1157">
        <v>205907</v>
      </c>
    </row>
    <row r="935" spans="1:6" ht="15">
      <c r="A935" s="1157" t="s">
        <v>2847</v>
      </c>
      <c r="B935" s="1157" t="s">
        <v>2846</v>
      </c>
      <c r="C935" s="1157" t="s">
        <v>2845</v>
      </c>
      <c r="D935" s="1157" t="s">
        <v>2844</v>
      </c>
      <c r="E935" s="1156" t="s">
        <v>5948</v>
      </c>
      <c r="F935" s="1157">
        <v>206024</v>
      </c>
    </row>
    <row r="936" spans="1:6" ht="15">
      <c r="A936" s="1154" t="s">
        <v>2762</v>
      </c>
      <c r="B936" s="1155"/>
      <c r="C936" s="1155" t="s">
        <v>2760</v>
      </c>
      <c r="D936" s="1155"/>
      <c r="E936" s="1156" t="s">
        <v>2762</v>
      </c>
      <c r="F936" s="1154">
        <v>210005</v>
      </c>
    </row>
    <row r="937" spans="1:6" ht="15">
      <c r="A937" s="1157" t="s">
        <v>2762</v>
      </c>
      <c r="B937" s="1157" t="s">
        <v>2843</v>
      </c>
      <c r="C937" s="1157" t="s">
        <v>2760</v>
      </c>
      <c r="D937" s="1157" t="s">
        <v>2842</v>
      </c>
      <c r="E937" s="1156" t="s">
        <v>5949</v>
      </c>
      <c r="F937" s="1157">
        <v>212016</v>
      </c>
    </row>
    <row r="938" spans="1:6" ht="15">
      <c r="A938" s="1157" t="s">
        <v>2762</v>
      </c>
      <c r="B938" s="1157" t="s">
        <v>2841</v>
      </c>
      <c r="C938" s="1157" t="s">
        <v>2760</v>
      </c>
      <c r="D938" s="1157" t="s">
        <v>2840</v>
      </c>
      <c r="E938" s="1156" t="s">
        <v>5950</v>
      </c>
      <c r="F938" s="1157">
        <v>212024</v>
      </c>
    </row>
    <row r="939" spans="1:6" ht="15">
      <c r="A939" s="1157" t="s">
        <v>2762</v>
      </c>
      <c r="B939" s="1157" t="s">
        <v>2839</v>
      </c>
      <c r="C939" s="1157" t="s">
        <v>2760</v>
      </c>
      <c r="D939" s="1157" t="s">
        <v>2838</v>
      </c>
      <c r="E939" s="1156" t="s">
        <v>5951</v>
      </c>
      <c r="F939" s="1157">
        <v>212032</v>
      </c>
    </row>
    <row r="940" spans="1:6" ht="15">
      <c r="A940" s="1157" t="s">
        <v>2762</v>
      </c>
      <c r="B940" s="1157" t="s">
        <v>2837</v>
      </c>
      <c r="C940" s="1157" t="s">
        <v>2760</v>
      </c>
      <c r="D940" s="1157" t="s">
        <v>2836</v>
      </c>
      <c r="E940" s="1156" t="s">
        <v>5952</v>
      </c>
      <c r="F940" s="1157">
        <v>212041</v>
      </c>
    </row>
    <row r="941" spans="1:6" ht="15">
      <c r="A941" s="1157" t="s">
        <v>2762</v>
      </c>
      <c r="B941" s="1157" t="s">
        <v>2835</v>
      </c>
      <c r="C941" s="1157" t="s">
        <v>2760</v>
      </c>
      <c r="D941" s="1157" t="s">
        <v>2834</v>
      </c>
      <c r="E941" s="1156" t="s">
        <v>5953</v>
      </c>
      <c r="F941" s="1157">
        <v>212059</v>
      </c>
    </row>
    <row r="942" spans="1:6" ht="15">
      <c r="A942" s="1157" t="s">
        <v>2762</v>
      </c>
      <c r="B942" s="1157" t="s">
        <v>2833</v>
      </c>
      <c r="C942" s="1157" t="s">
        <v>2760</v>
      </c>
      <c r="D942" s="1157" t="s">
        <v>2832</v>
      </c>
      <c r="E942" s="1156" t="s">
        <v>5954</v>
      </c>
      <c r="F942" s="1157">
        <v>212067</v>
      </c>
    </row>
    <row r="943" spans="1:6" ht="15">
      <c r="A943" s="1157" t="s">
        <v>2762</v>
      </c>
      <c r="B943" s="1157" t="s">
        <v>2831</v>
      </c>
      <c r="C943" s="1157" t="s">
        <v>2760</v>
      </c>
      <c r="D943" s="1157" t="s">
        <v>2830</v>
      </c>
      <c r="E943" s="1156" t="s">
        <v>5955</v>
      </c>
      <c r="F943" s="1157">
        <v>212075</v>
      </c>
    </row>
    <row r="944" spans="1:6" ht="15">
      <c r="A944" s="1157" t="s">
        <v>2762</v>
      </c>
      <c r="B944" s="1157" t="s">
        <v>2829</v>
      </c>
      <c r="C944" s="1157" t="s">
        <v>2760</v>
      </c>
      <c r="D944" s="1157" t="s">
        <v>2828</v>
      </c>
      <c r="E944" s="1156" t="s">
        <v>5956</v>
      </c>
      <c r="F944" s="1157">
        <v>212083</v>
      </c>
    </row>
    <row r="945" spans="1:6" ht="15">
      <c r="A945" s="1157" t="s">
        <v>2762</v>
      </c>
      <c r="B945" s="1157" t="s">
        <v>2827</v>
      </c>
      <c r="C945" s="1157" t="s">
        <v>2760</v>
      </c>
      <c r="D945" s="1157" t="s">
        <v>2826</v>
      </c>
      <c r="E945" s="1156" t="s">
        <v>5957</v>
      </c>
      <c r="F945" s="1157">
        <v>212091</v>
      </c>
    </row>
    <row r="946" spans="1:6" ht="15">
      <c r="A946" s="1157" t="s">
        <v>2762</v>
      </c>
      <c r="B946" s="1157" t="s">
        <v>2825</v>
      </c>
      <c r="C946" s="1157" t="s">
        <v>2760</v>
      </c>
      <c r="D946" s="1157" t="s">
        <v>2824</v>
      </c>
      <c r="E946" s="1156" t="s">
        <v>5958</v>
      </c>
      <c r="F946" s="1157">
        <v>212105</v>
      </c>
    </row>
    <row r="947" spans="1:6" ht="15">
      <c r="A947" s="1157" t="s">
        <v>2762</v>
      </c>
      <c r="B947" s="1157" t="s">
        <v>2823</v>
      </c>
      <c r="C947" s="1157" t="s">
        <v>2760</v>
      </c>
      <c r="D947" s="1157" t="s">
        <v>2822</v>
      </c>
      <c r="E947" s="1156" t="s">
        <v>5959</v>
      </c>
      <c r="F947" s="1157">
        <v>212113</v>
      </c>
    </row>
    <row r="948" spans="1:6" ht="15">
      <c r="A948" s="1157" t="s">
        <v>2762</v>
      </c>
      <c r="B948" s="1157" t="s">
        <v>2821</v>
      </c>
      <c r="C948" s="1157" t="s">
        <v>2760</v>
      </c>
      <c r="D948" s="1157" t="s">
        <v>2820</v>
      </c>
      <c r="E948" s="1156" t="s">
        <v>5960</v>
      </c>
      <c r="F948" s="1157">
        <v>212121</v>
      </c>
    </row>
    <row r="949" spans="1:6" ht="15">
      <c r="A949" s="1157" t="s">
        <v>2762</v>
      </c>
      <c r="B949" s="1157" t="s">
        <v>2819</v>
      </c>
      <c r="C949" s="1157" t="s">
        <v>2760</v>
      </c>
      <c r="D949" s="1157" t="s">
        <v>2818</v>
      </c>
      <c r="E949" s="1156" t="s">
        <v>5961</v>
      </c>
      <c r="F949" s="1157">
        <v>212130</v>
      </c>
    </row>
    <row r="950" spans="1:6" ht="15">
      <c r="A950" s="1157" t="s">
        <v>2762</v>
      </c>
      <c r="B950" s="1157" t="s">
        <v>2817</v>
      </c>
      <c r="C950" s="1157" t="s">
        <v>2760</v>
      </c>
      <c r="D950" s="1157" t="s">
        <v>2816</v>
      </c>
      <c r="E950" s="1156" t="s">
        <v>5962</v>
      </c>
      <c r="F950" s="1157">
        <v>212148</v>
      </c>
    </row>
    <row r="951" spans="1:6" ht="15">
      <c r="A951" s="1157" t="s">
        <v>2762</v>
      </c>
      <c r="B951" s="1157" t="s">
        <v>2815</v>
      </c>
      <c r="C951" s="1157" t="s">
        <v>2760</v>
      </c>
      <c r="D951" s="1157" t="s">
        <v>2814</v>
      </c>
      <c r="E951" s="1156" t="s">
        <v>5963</v>
      </c>
      <c r="F951" s="1157">
        <v>212156</v>
      </c>
    </row>
    <row r="952" spans="1:6" ht="15">
      <c r="A952" s="1157" t="s">
        <v>2762</v>
      </c>
      <c r="B952" s="1157" t="s">
        <v>2813</v>
      </c>
      <c r="C952" s="1157" t="s">
        <v>2760</v>
      </c>
      <c r="D952" s="1157" t="s">
        <v>2812</v>
      </c>
      <c r="E952" s="1156" t="s">
        <v>5964</v>
      </c>
      <c r="F952" s="1157">
        <v>212164</v>
      </c>
    </row>
    <row r="953" spans="1:6" ht="15">
      <c r="A953" s="1157" t="s">
        <v>2762</v>
      </c>
      <c r="B953" s="1157" t="s">
        <v>2811</v>
      </c>
      <c r="C953" s="1157" t="s">
        <v>2760</v>
      </c>
      <c r="D953" s="1157" t="s">
        <v>2810</v>
      </c>
      <c r="E953" s="1156" t="s">
        <v>5965</v>
      </c>
      <c r="F953" s="1157">
        <v>212172</v>
      </c>
    </row>
    <row r="954" spans="1:6" ht="15">
      <c r="A954" s="1157" t="s">
        <v>2762</v>
      </c>
      <c r="B954" s="1157" t="s">
        <v>2809</v>
      </c>
      <c r="C954" s="1157" t="s">
        <v>2760</v>
      </c>
      <c r="D954" s="1157" t="s">
        <v>2808</v>
      </c>
      <c r="E954" s="1156" t="s">
        <v>5966</v>
      </c>
      <c r="F954" s="1157">
        <v>212181</v>
      </c>
    </row>
    <row r="955" spans="1:6" ht="15">
      <c r="A955" s="1157" t="s">
        <v>2762</v>
      </c>
      <c r="B955" s="1157" t="s">
        <v>2807</v>
      </c>
      <c r="C955" s="1157" t="s">
        <v>2760</v>
      </c>
      <c r="D955" s="1157" t="s">
        <v>5967</v>
      </c>
      <c r="E955" s="1156" t="s">
        <v>5968</v>
      </c>
      <c r="F955" s="1157">
        <v>212199</v>
      </c>
    </row>
    <row r="956" spans="1:6" ht="15">
      <c r="A956" s="1157" t="s">
        <v>2762</v>
      </c>
      <c r="B956" s="1157" t="s">
        <v>2806</v>
      </c>
      <c r="C956" s="1157" t="s">
        <v>2760</v>
      </c>
      <c r="D956" s="1157" t="s">
        <v>2805</v>
      </c>
      <c r="E956" s="1156" t="s">
        <v>5969</v>
      </c>
      <c r="F956" s="1157">
        <v>212202</v>
      </c>
    </row>
    <row r="957" spans="1:6" ht="15">
      <c r="A957" s="1157" t="s">
        <v>2762</v>
      </c>
      <c r="B957" s="1157" t="s">
        <v>2804</v>
      </c>
      <c r="C957" s="1157" t="s">
        <v>2760</v>
      </c>
      <c r="D957" s="1157" t="s">
        <v>2803</v>
      </c>
      <c r="E957" s="1156" t="s">
        <v>5970</v>
      </c>
      <c r="F957" s="1157">
        <v>212211</v>
      </c>
    </row>
    <row r="958" spans="1:6" ht="15">
      <c r="A958" s="1157" t="s">
        <v>2762</v>
      </c>
      <c r="B958" s="1157" t="s">
        <v>2802</v>
      </c>
      <c r="C958" s="1157" t="s">
        <v>2760</v>
      </c>
      <c r="D958" s="1157" t="s">
        <v>2801</v>
      </c>
      <c r="E958" s="1156" t="s">
        <v>5971</v>
      </c>
      <c r="F958" s="1157">
        <v>213021</v>
      </c>
    </row>
    <row r="959" spans="1:6" ht="15">
      <c r="A959" s="1157" t="s">
        <v>2762</v>
      </c>
      <c r="B959" s="1157" t="s">
        <v>2800</v>
      </c>
      <c r="C959" s="1157" t="s">
        <v>2760</v>
      </c>
      <c r="D959" s="1157" t="s">
        <v>2799</v>
      </c>
      <c r="E959" s="1156" t="s">
        <v>5972</v>
      </c>
      <c r="F959" s="1157">
        <v>213039</v>
      </c>
    </row>
    <row r="960" spans="1:6" ht="15">
      <c r="A960" s="1157" t="s">
        <v>2762</v>
      </c>
      <c r="B960" s="1157" t="s">
        <v>2798</v>
      </c>
      <c r="C960" s="1157" t="s">
        <v>2760</v>
      </c>
      <c r="D960" s="1157" t="s">
        <v>2797</v>
      </c>
      <c r="E960" s="1156" t="s">
        <v>5973</v>
      </c>
      <c r="F960" s="1157">
        <v>213411</v>
      </c>
    </row>
    <row r="961" spans="1:6" ht="15">
      <c r="A961" s="1157" t="s">
        <v>2762</v>
      </c>
      <c r="B961" s="1157" t="s">
        <v>2796</v>
      </c>
      <c r="C961" s="1157" t="s">
        <v>2760</v>
      </c>
      <c r="D961" s="1157" t="s">
        <v>2795</v>
      </c>
      <c r="E961" s="1156" t="s">
        <v>5974</v>
      </c>
      <c r="F961" s="1157">
        <v>213616</v>
      </c>
    </row>
    <row r="962" spans="1:6" ht="15">
      <c r="A962" s="1157" t="s">
        <v>2762</v>
      </c>
      <c r="B962" s="1157" t="s">
        <v>2794</v>
      </c>
      <c r="C962" s="1157" t="s">
        <v>2760</v>
      </c>
      <c r="D962" s="1157" t="s">
        <v>2793</v>
      </c>
      <c r="E962" s="1156" t="s">
        <v>5975</v>
      </c>
      <c r="F962" s="1157">
        <v>213624</v>
      </c>
    </row>
    <row r="963" spans="1:6" ht="15">
      <c r="A963" s="1157" t="s">
        <v>2762</v>
      </c>
      <c r="B963" s="1157" t="s">
        <v>2792</v>
      </c>
      <c r="C963" s="1157" t="s">
        <v>2760</v>
      </c>
      <c r="D963" s="1157" t="s">
        <v>2791</v>
      </c>
      <c r="E963" s="1156" t="s">
        <v>5976</v>
      </c>
      <c r="F963" s="1157">
        <v>213811</v>
      </c>
    </row>
    <row r="964" spans="1:6" ht="15">
      <c r="A964" s="1157" t="s">
        <v>2762</v>
      </c>
      <c r="B964" s="1157" t="s">
        <v>2790</v>
      </c>
      <c r="C964" s="1157" t="s">
        <v>2760</v>
      </c>
      <c r="D964" s="1157" t="s">
        <v>2789</v>
      </c>
      <c r="E964" s="1156" t="s">
        <v>5977</v>
      </c>
      <c r="F964" s="1157">
        <v>213829</v>
      </c>
    </row>
    <row r="965" spans="1:6" ht="15">
      <c r="A965" s="1157" t="s">
        <v>2762</v>
      </c>
      <c r="B965" s="1157" t="s">
        <v>2788</v>
      </c>
      <c r="C965" s="1157" t="s">
        <v>2760</v>
      </c>
      <c r="D965" s="1157" t="s">
        <v>2787</v>
      </c>
      <c r="E965" s="1156" t="s">
        <v>5978</v>
      </c>
      <c r="F965" s="1157">
        <v>213837</v>
      </c>
    </row>
    <row r="966" spans="1:6" ht="15">
      <c r="A966" s="1157" t="s">
        <v>2762</v>
      </c>
      <c r="B966" s="1157" t="s">
        <v>2786</v>
      </c>
      <c r="C966" s="1157" t="s">
        <v>2760</v>
      </c>
      <c r="D966" s="1157" t="s">
        <v>2785</v>
      </c>
      <c r="E966" s="1156" t="s">
        <v>5979</v>
      </c>
      <c r="F966" s="1157">
        <v>214019</v>
      </c>
    </row>
    <row r="967" spans="1:6" ht="15">
      <c r="A967" s="1157" t="s">
        <v>2762</v>
      </c>
      <c r="B967" s="1157" t="s">
        <v>2784</v>
      </c>
      <c r="C967" s="1157" t="s">
        <v>2760</v>
      </c>
      <c r="D967" s="1157" t="s">
        <v>2783</v>
      </c>
      <c r="E967" s="1156" t="s">
        <v>5980</v>
      </c>
      <c r="F967" s="1157">
        <v>214035</v>
      </c>
    </row>
    <row r="968" spans="1:6" ht="15">
      <c r="A968" s="1157" t="s">
        <v>2762</v>
      </c>
      <c r="B968" s="1157" t="s">
        <v>2782</v>
      </c>
      <c r="C968" s="1157" t="s">
        <v>2760</v>
      </c>
      <c r="D968" s="1157" t="s">
        <v>2781</v>
      </c>
      <c r="E968" s="1156" t="s">
        <v>5981</v>
      </c>
      <c r="F968" s="1157">
        <v>214043</v>
      </c>
    </row>
    <row r="969" spans="1:6" ht="15">
      <c r="A969" s="1157" t="s">
        <v>2762</v>
      </c>
      <c r="B969" s="1157" t="s">
        <v>2780</v>
      </c>
      <c r="C969" s="1157" t="s">
        <v>2760</v>
      </c>
      <c r="D969" s="1157" t="s">
        <v>2779</v>
      </c>
      <c r="E969" s="1156" t="s">
        <v>5982</v>
      </c>
      <c r="F969" s="1157">
        <v>214213</v>
      </c>
    </row>
    <row r="970" spans="1:6" ht="15">
      <c r="A970" s="1157" t="s">
        <v>2762</v>
      </c>
      <c r="B970" s="1157" t="s">
        <v>2778</v>
      </c>
      <c r="C970" s="1157" t="s">
        <v>2760</v>
      </c>
      <c r="D970" s="1157" t="s">
        <v>2777</v>
      </c>
      <c r="E970" s="1156" t="s">
        <v>5983</v>
      </c>
      <c r="F970" s="1157">
        <v>215015</v>
      </c>
    </row>
    <row r="971" spans="1:6" ht="15">
      <c r="A971" s="1157" t="s">
        <v>2762</v>
      </c>
      <c r="B971" s="1157" t="s">
        <v>2776</v>
      </c>
      <c r="C971" s="1157" t="s">
        <v>2760</v>
      </c>
      <c r="D971" s="1157" t="s">
        <v>2775</v>
      </c>
      <c r="E971" s="1156" t="s">
        <v>5984</v>
      </c>
      <c r="F971" s="1157">
        <v>215023</v>
      </c>
    </row>
    <row r="972" spans="1:6" ht="15">
      <c r="A972" s="1157" t="s">
        <v>2762</v>
      </c>
      <c r="B972" s="1157" t="s">
        <v>2774</v>
      </c>
      <c r="C972" s="1157" t="s">
        <v>2760</v>
      </c>
      <c r="D972" s="1157" t="s">
        <v>2773</v>
      </c>
      <c r="E972" s="1156" t="s">
        <v>5985</v>
      </c>
      <c r="F972" s="1157">
        <v>215031</v>
      </c>
    </row>
    <row r="973" spans="1:6" ht="15">
      <c r="A973" s="1157" t="s">
        <v>2762</v>
      </c>
      <c r="B973" s="1157" t="s">
        <v>2772</v>
      </c>
      <c r="C973" s="1157" t="s">
        <v>2760</v>
      </c>
      <c r="D973" s="1157" t="s">
        <v>2771</v>
      </c>
      <c r="E973" s="1156" t="s">
        <v>5986</v>
      </c>
      <c r="F973" s="1157">
        <v>215040</v>
      </c>
    </row>
    <row r="974" spans="1:6" ht="15">
      <c r="A974" s="1157" t="s">
        <v>2762</v>
      </c>
      <c r="B974" s="1157" t="s">
        <v>2770</v>
      </c>
      <c r="C974" s="1157" t="s">
        <v>2760</v>
      </c>
      <c r="D974" s="1157" t="s">
        <v>2769</v>
      </c>
      <c r="E974" s="1156" t="s">
        <v>5987</v>
      </c>
      <c r="F974" s="1157">
        <v>215058</v>
      </c>
    </row>
    <row r="975" spans="1:6" ht="15">
      <c r="A975" s="1157" t="s">
        <v>2762</v>
      </c>
      <c r="B975" s="1157" t="s">
        <v>2768</v>
      </c>
      <c r="C975" s="1157" t="s">
        <v>2760</v>
      </c>
      <c r="D975" s="1157" t="s">
        <v>2767</v>
      </c>
      <c r="E975" s="1156" t="s">
        <v>5988</v>
      </c>
      <c r="F975" s="1157">
        <v>215066</v>
      </c>
    </row>
    <row r="976" spans="1:6" ht="15">
      <c r="A976" s="1157" t="s">
        <v>2762</v>
      </c>
      <c r="B976" s="1157" t="s">
        <v>2766</v>
      </c>
      <c r="C976" s="1157" t="s">
        <v>2760</v>
      </c>
      <c r="D976" s="1157" t="s">
        <v>2765</v>
      </c>
      <c r="E976" s="1156" t="s">
        <v>5989</v>
      </c>
      <c r="F976" s="1157">
        <v>215074</v>
      </c>
    </row>
    <row r="977" spans="1:6" ht="15">
      <c r="A977" s="1157" t="s">
        <v>2762</v>
      </c>
      <c r="B977" s="1157" t="s">
        <v>2764</v>
      </c>
      <c r="C977" s="1157" t="s">
        <v>2760</v>
      </c>
      <c r="D977" s="1157" t="s">
        <v>2763</v>
      </c>
      <c r="E977" s="1156" t="s">
        <v>5990</v>
      </c>
      <c r="F977" s="1157">
        <v>215210</v>
      </c>
    </row>
    <row r="978" spans="1:6" ht="15">
      <c r="A978" s="1157" t="s">
        <v>2762</v>
      </c>
      <c r="B978" s="1157" t="s">
        <v>2761</v>
      </c>
      <c r="C978" s="1157" t="s">
        <v>2760</v>
      </c>
      <c r="D978" s="1157" t="s">
        <v>2759</v>
      </c>
      <c r="E978" s="1156" t="s">
        <v>5991</v>
      </c>
      <c r="F978" s="1157">
        <v>216046</v>
      </c>
    </row>
    <row r="979" spans="1:6" ht="15">
      <c r="A979" s="1154" t="s">
        <v>2691</v>
      </c>
      <c r="B979" s="1155"/>
      <c r="C979" s="1155" t="s">
        <v>2689</v>
      </c>
      <c r="D979" s="1155"/>
      <c r="E979" s="1156" t="s">
        <v>2691</v>
      </c>
      <c r="F979" s="1154">
        <v>220001</v>
      </c>
    </row>
    <row r="980" spans="1:6" ht="15">
      <c r="A980" s="1157" t="s">
        <v>2691</v>
      </c>
      <c r="B980" s="1157" t="s">
        <v>2758</v>
      </c>
      <c r="C980" s="1157" t="s">
        <v>2689</v>
      </c>
      <c r="D980" s="1157" t="s">
        <v>2757</v>
      </c>
      <c r="E980" s="1156" t="s">
        <v>5992</v>
      </c>
      <c r="F980" s="1157">
        <v>221007</v>
      </c>
    </row>
    <row r="981" spans="1:6" ht="15">
      <c r="A981" s="1157" t="s">
        <v>2691</v>
      </c>
      <c r="B981" s="1157" t="s">
        <v>2756</v>
      </c>
      <c r="C981" s="1157" t="s">
        <v>2689</v>
      </c>
      <c r="D981" s="1157" t="s">
        <v>2755</v>
      </c>
      <c r="E981" s="1156" t="s">
        <v>5993</v>
      </c>
      <c r="F981" s="1157">
        <v>221309</v>
      </c>
    </row>
    <row r="982" spans="1:6" ht="15">
      <c r="A982" s="1157" t="s">
        <v>2691</v>
      </c>
      <c r="B982" s="1157" t="s">
        <v>2754</v>
      </c>
      <c r="C982" s="1157" t="s">
        <v>2689</v>
      </c>
      <c r="D982" s="1157" t="s">
        <v>2753</v>
      </c>
      <c r="E982" s="1156" t="s">
        <v>5994</v>
      </c>
      <c r="F982" s="1157">
        <v>222038</v>
      </c>
    </row>
    <row r="983" spans="1:6" ht="15">
      <c r="A983" s="1157" t="s">
        <v>2691</v>
      </c>
      <c r="B983" s="1157" t="s">
        <v>2752</v>
      </c>
      <c r="C983" s="1157" t="s">
        <v>2689</v>
      </c>
      <c r="D983" s="1157" t="s">
        <v>2751</v>
      </c>
      <c r="E983" s="1156" t="s">
        <v>5995</v>
      </c>
      <c r="F983" s="1157">
        <v>222054</v>
      </c>
    </row>
    <row r="984" spans="1:6" ht="15">
      <c r="A984" s="1157" t="s">
        <v>2691</v>
      </c>
      <c r="B984" s="1157" t="s">
        <v>2750</v>
      </c>
      <c r="C984" s="1157" t="s">
        <v>2689</v>
      </c>
      <c r="D984" s="1157" t="s">
        <v>2749</v>
      </c>
      <c r="E984" s="1156" t="s">
        <v>5996</v>
      </c>
      <c r="F984" s="1157">
        <v>222062</v>
      </c>
    </row>
    <row r="985" spans="1:6" ht="15">
      <c r="A985" s="1157" t="s">
        <v>2691</v>
      </c>
      <c r="B985" s="1157" t="s">
        <v>2748</v>
      </c>
      <c r="C985" s="1157" t="s">
        <v>2689</v>
      </c>
      <c r="D985" s="1157" t="s">
        <v>2747</v>
      </c>
      <c r="E985" s="1156" t="s">
        <v>5997</v>
      </c>
      <c r="F985" s="1157">
        <v>222071</v>
      </c>
    </row>
    <row r="986" spans="1:6" ht="15">
      <c r="A986" s="1157" t="s">
        <v>2691</v>
      </c>
      <c r="B986" s="1157" t="s">
        <v>2746</v>
      </c>
      <c r="C986" s="1157" t="s">
        <v>2689</v>
      </c>
      <c r="D986" s="1157" t="s">
        <v>2745</v>
      </c>
      <c r="E986" s="1156" t="s">
        <v>5998</v>
      </c>
      <c r="F986" s="1157">
        <v>222089</v>
      </c>
    </row>
    <row r="987" spans="1:6" ht="15">
      <c r="A987" s="1157" t="s">
        <v>2691</v>
      </c>
      <c r="B987" s="1157" t="s">
        <v>2744</v>
      </c>
      <c r="C987" s="1157" t="s">
        <v>2689</v>
      </c>
      <c r="D987" s="1157" t="s">
        <v>2743</v>
      </c>
      <c r="E987" s="1156" t="s">
        <v>5999</v>
      </c>
      <c r="F987" s="1157">
        <v>222097</v>
      </c>
    </row>
    <row r="988" spans="1:6" ht="15">
      <c r="A988" s="1157" t="s">
        <v>2691</v>
      </c>
      <c r="B988" s="1157" t="s">
        <v>2742</v>
      </c>
      <c r="C988" s="1157" t="s">
        <v>2689</v>
      </c>
      <c r="D988" s="1157" t="s">
        <v>2741</v>
      </c>
      <c r="E988" s="1156" t="s">
        <v>6000</v>
      </c>
      <c r="F988" s="1157">
        <v>222101</v>
      </c>
    </row>
    <row r="989" spans="1:6" ht="15">
      <c r="A989" s="1157" t="s">
        <v>2691</v>
      </c>
      <c r="B989" s="1157" t="s">
        <v>2740</v>
      </c>
      <c r="C989" s="1157" t="s">
        <v>2689</v>
      </c>
      <c r="D989" s="1157" t="s">
        <v>2739</v>
      </c>
      <c r="E989" s="1156" t="s">
        <v>6001</v>
      </c>
      <c r="F989" s="1157">
        <v>222119</v>
      </c>
    </row>
    <row r="990" spans="1:6" ht="15">
      <c r="A990" s="1157" t="s">
        <v>2691</v>
      </c>
      <c r="B990" s="1157" t="s">
        <v>2738</v>
      </c>
      <c r="C990" s="1157" t="s">
        <v>2689</v>
      </c>
      <c r="D990" s="1157" t="s">
        <v>2737</v>
      </c>
      <c r="E990" s="1156" t="s">
        <v>6002</v>
      </c>
      <c r="F990" s="1157">
        <v>222127</v>
      </c>
    </row>
    <row r="991" spans="1:6" ht="15">
      <c r="A991" s="1157" t="s">
        <v>2691</v>
      </c>
      <c r="B991" s="1157" t="s">
        <v>2736</v>
      </c>
      <c r="C991" s="1157" t="s">
        <v>2689</v>
      </c>
      <c r="D991" s="1157" t="s">
        <v>2735</v>
      </c>
      <c r="E991" s="1156" t="s">
        <v>6003</v>
      </c>
      <c r="F991" s="1157">
        <v>222135</v>
      </c>
    </row>
    <row r="992" spans="1:6" ht="15">
      <c r="A992" s="1157" t="s">
        <v>2691</v>
      </c>
      <c r="B992" s="1157" t="s">
        <v>2734</v>
      </c>
      <c r="C992" s="1157" t="s">
        <v>2689</v>
      </c>
      <c r="D992" s="1157" t="s">
        <v>2733</v>
      </c>
      <c r="E992" s="1156" t="s">
        <v>6004</v>
      </c>
      <c r="F992" s="1157">
        <v>222143</v>
      </c>
    </row>
    <row r="993" spans="1:6" ht="15">
      <c r="A993" s="1157" t="s">
        <v>2691</v>
      </c>
      <c r="B993" s="1157" t="s">
        <v>2732</v>
      </c>
      <c r="C993" s="1157" t="s">
        <v>2689</v>
      </c>
      <c r="D993" s="1157" t="s">
        <v>2731</v>
      </c>
      <c r="E993" s="1156" t="s">
        <v>6005</v>
      </c>
      <c r="F993" s="1157">
        <v>222151</v>
      </c>
    </row>
    <row r="994" spans="1:6" ht="15">
      <c r="A994" s="1157" t="s">
        <v>2691</v>
      </c>
      <c r="B994" s="1157" t="s">
        <v>2730</v>
      </c>
      <c r="C994" s="1157" t="s">
        <v>2689</v>
      </c>
      <c r="D994" s="1157" t="s">
        <v>2729</v>
      </c>
      <c r="E994" s="1156" t="s">
        <v>6006</v>
      </c>
      <c r="F994" s="1157">
        <v>222160</v>
      </c>
    </row>
    <row r="995" spans="1:6" ht="15">
      <c r="A995" s="1157" t="s">
        <v>2691</v>
      </c>
      <c r="B995" s="1157" t="s">
        <v>2728</v>
      </c>
      <c r="C995" s="1157" t="s">
        <v>2689</v>
      </c>
      <c r="D995" s="1157" t="s">
        <v>2727</v>
      </c>
      <c r="E995" s="1156" t="s">
        <v>6007</v>
      </c>
      <c r="F995" s="1157">
        <v>222194</v>
      </c>
    </row>
    <row r="996" spans="1:6" ht="15">
      <c r="A996" s="1157" t="s">
        <v>2691</v>
      </c>
      <c r="B996" s="1157" t="s">
        <v>2726</v>
      </c>
      <c r="C996" s="1157" t="s">
        <v>2689</v>
      </c>
      <c r="D996" s="1157" t="s">
        <v>2725</v>
      </c>
      <c r="E996" s="1156" t="s">
        <v>6008</v>
      </c>
      <c r="F996" s="1157">
        <v>222208</v>
      </c>
    </row>
    <row r="997" spans="1:6" ht="15">
      <c r="A997" s="1157" t="s">
        <v>2691</v>
      </c>
      <c r="B997" s="1157" t="s">
        <v>2724</v>
      </c>
      <c r="C997" s="1157" t="s">
        <v>2689</v>
      </c>
      <c r="D997" s="1157" t="s">
        <v>2723</v>
      </c>
      <c r="E997" s="1156" t="s">
        <v>6009</v>
      </c>
      <c r="F997" s="1157">
        <v>222216</v>
      </c>
    </row>
    <row r="998" spans="1:6" ht="15">
      <c r="A998" s="1157" t="s">
        <v>2691</v>
      </c>
      <c r="B998" s="1157" t="s">
        <v>2722</v>
      </c>
      <c r="C998" s="1157" t="s">
        <v>2689</v>
      </c>
      <c r="D998" s="1157" t="s">
        <v>2721</v>
      </c>
      <c r="E998" s="1156" t="s">
        <v>6010</v>
      </c>
      <c r="F998" s="1157">
        <v>222224</v>
      </c>
    </row>
    <row r="999" spans="1:6" ht="15">
      <c r="A999" s="1157" t="s">
        <v>2691</v>
      </c>
      <c r="B999" s="1157" t="s">
        <v>2720</v>
      </c>
      <c r="C999" s="1157" t="s">
        <v>2689</v>
      </c>
      <c r="D999" s="1157" t="s">
        <v>2719</v>
      </c>
      <c r="E999" s="1156" t="s">
        <v>6011</v>
      </c>
      <c r="F999" s="1157">
        <v>222232</v>
      </c>
    </row>
    <row r="1000" spans="1:6" ht="15">
      <c r="A1000" s="1157" t="s">
        <v>2691</v>
      </c>
      <c r="B1000" s="1157" t="s">
        <v>2718</v>
      </c>
      <c r="C1000" s="1157" t="s">
        <v>2689</v>
      </c>
      <c r="D1000" s="1157" t="s">
        <v>2717</v>
      </c>
      <c r="E1000" s="1156" t="s">
        <v>6012</v>
      </c>
      <c r="F1000" s="1157">
        <v>222241</v>
      </c>
    </row>
    <row r="1001" spans="1:6" ht="15">
      <c r="A1001" s="1157" t="s">
        <v>2691</v>
      </c>
      <c r="B1001" s="1157" t="s">
        <v>2716</v>
      </c>
      <c r="C1001" s="1157" t="s">
        <v>2689</v>
      </c>
      <c r="D1001" s="1157" t="s">
        <v>2715</v>
      </c>
      <c r="E1001" s="1156" t="s">
        <v>6013</v>
      </c>
      <c r="F1001" s="1157">
        <v>222259</v>
      </c>
    </row>
    <row r="1002" spans="1:6" ht="15">
      <c r="A1002" s="1157" t="s">
        <v>2691</v>
      </c>
      <c r="B1002" s="1157" t="s">
        <v>2714</v>
      </c>
      <c r="C1002" s="1157" t="s">
        <v>2689</v>
      </c>
      <c r="D1002" s="1157" t="s">
        <v>2713</v>
      </c>
      <c r="E1002" s="1156" t="s">
        <v>6014</v>
      </c>
      <c r="F1002" s="1157">
        <v>222267</v>
      </c>
    </row>
    <row r="1003" spans="1:6" ht="15">
      <c r="A1003" s="1157" t="s">
        <v>2691</v>
      </c>
      <c r="B1003" s="1157" t="s">
        <v>2712</v>
      </c>
      <c r="C1003" s="1157" t="s">
        <v>2689</v>
      </c>
      <c r="D1003" s="1157" t="s">
        <v>2711</v>
      </c>
      <c r="E1003" s="1156" t="s">
        <v>6015</v>
      </c>
      <c r="F1003" s="1157">
        <v>223018</v>
      </c>
    </row>
    <row r="1004" spans="1:6" ht="15">
      <c r="A1004" s="1157" t="s">
        <v>2691</v>
      </c>
      <c r="B1004" s="1157" t="s">
        <v>2710</v>
      </c>
      <c r="C1004" s="1157" t="s">
        <v>2689</v>
      </c>
      <c r="D1004" s="1157" t="s">
        <v>2709</v>
      </c>
      <c r="E1004" s="1156" t="s">
        <v>6016</v>
      </c>
      <c r="F1004" s="1157">
        <v>223026</v>
      </c>
    </row>
    <row r="1005" spans="1:6" ht="15">
      <c r="A1005" s="1157" t="s">
        <v>2691</v>
      </c>
      <c r="B1005" s="1157" t="s">
        <v>2708</v>
      </c>
      <c r="C1005" s="1157" t="s">
        <v>2689</v>
      </c>
      <c r="D1005" s="1157" t="s">
        <v>2707</v>
      </c>
      <c r="E1005" s="1156" t="s">
        <v>6017</v>
      </c>
      <c r="F1005" s="1157">
        <v>223042</v>
      </c>
    </row>
    <row r="1006" spans="1:6" ht="15">
      <c r="A1006" s="1157" t="s">
        <v>2691</v>
      </c>
      <c r="B1006" s="1157" t="s">
        <v>2706</v>
      </c>
      <c r="C1006" s="1157" t="s">
        <v>2689</v>
      </c>
      <c r="D1006" s="1157" t="s">
        <v>2705</v>
      </c>
      <c r="E1006" s="1156" t="s">
        <v>6018</v>
      </c>
      <c r="F1006" s="1157">
        <v>223051</v>
      </c>
    </row>
    <row r="1007" spans="1:6" ht="15">
      <c r="A1007" s="1157" t="s">
        <v>2691</v>
      </c>
      <c r="B1007" s="1157" t="s">
        <v>2704</v>
      </c>
      <c r="C1007" s="1157" t="s">
        <v>2689</v>
      </c>
      <c r="D1007" s="1157" t="s">
        <v>2703</v>
      </c>
      <c r="E1007" s="1156" t="s">
        <v>6019</v>
      </c>
      <c r="F1007" s="1157">
        <v>223069</v>
      </c>
    </row>
    <row r="1008" spans="1:6" ht="15">
      <c r="A1008" s="1157" t="s">
        <v>2691</v>
      </c>
      <c r="B1008" s="1157" t="s">
        <v>2702</v>
      </c>
      <c r="C1008" s="1157" t="s">
        <v>2689</v>
      </c>
      <c r="D1008" s="1157" t="s">
        <v>2701</v>
      </c>
      <c r="E1008" s="1156" t="s">
        <v>6020</v>
      </c>
      <c r="F1008" s="1157">
        <v>223255</v>
      </c>
    </row>
    <row r="1009" spans="1:6" ht="15">
      <c r="A1009" s="1157" t="s">
        <v>2691</v>
      </c>
      <c r="B1009" s="1157" t="s">
        <v>2700</v>
      </c>
      <c r="C1009" s="1157" t="s">
        <v>2689</v>
      </c>
      <c r="D1009" s="1157" t="s">
        <v>2699</v>
      </c>
      <c r="E1009" s="1156" t="s">
        <v>6021</v>
      </c>
      <c r="F1009" s="1157">
        <v>223417</v>
      </c>
    </row>
    <row r="1010" spans="1:6" ht="15">
      <c r="A1010" s="1157" t="s">
        <v>2691</v>
      </c>
      <c r="B1010" s="1157" t="s">
        <v>2698</v>
      </c>
      <c r="C1010" s="1157" t="s">
        <v>2689</v>
      </c>
      <c r="D1010" s="1157" t="s">
        <v>2697</v>
      </c>
      <c r="E1010" s="1156" t="s">
        <v>6022</v>
      </c>
      <c r="F1010" s="1157">
        <v>223425</v>
      </c>
    </row>
    <row r="1011" spans="1:6" ht="15">
      <c r="A1011" s="1157" t="s">
        <v>2691</v>
      </c>
      <c r="B1011" s="1157" t="s">
        <v>2696</v>
      </c>
      <c r="C1011" s="1157" t="s">
        <v>2689</v>
      </c>
      <c r="D1011" s="1157" t="s">
        <v>2695</v>
      </c>
      <c r="E1011" s="1156" t="s">
        <v>6023</v>
      </c>
      <c r="F1011" s="1157">
        <v>223441</v>
      </c>
    </row>
    <row r="1012" spans="1:6" ht="15">
      <c r="A1012" s="1157" t="s">
        <v>2691</v>
      </c>
      <c r="B1012" s="1157" t="s">
        <v>2694</v>
      </c>
      <c r="C1012" s="1157" t="s">
        <v>2689</v>
      </c>
      <c r="D1012" s="1157" t="s">
        <v>2693</v>
      </c>
      <c r="E1012" s="1156" t="s">
        <v>6024</v>
      </c>
      <c r="F1012" s="1157">
        <v>224243</v>
      </c>
    </row>
    <row r="1013" spans="1:6" ht="15">
      <c r="A1013" s="1157" t="s">
        <v>2691</v>
      </c>
      <c r="B1013" s="1157" t="s">
        <v>2692</v>
      </c>
      <c r="C1013" s="1157" t="s">
        <v>2689</v>
      </c>
      <c r="D1013" s="1157" t="s">
        <v>6025</v>
      </c>
      <c r="E1013" s="1156" t="s">
        <v>6026</v>
      </c>
      <c r="F1013" s="1157">
        <v>224294</v>
      </c>
    </row>
    <row r="1014" spans="1:6" ht="15">
      <c r="A1014" s="1157" t="s">
        <v>2691</v>
      </c>
      <c r="B1014" s="1157" t="s">
        <v>2690</v>
      </c>
      <c r="C1014" s="1157" t="s">
        <v>2689</v>
      </c>
      <c r="D1014" s="1157" t="s">
        <v>2688</v>
      </c>
      <c r="E1014" s="1156" t="s">
        <v>6027</v>
      </c>
      <c r="F1014" s="1157">
        <v>224618</v>
      </c>
    </row>
    <row r="1015" spans="1:6" ht="15">
      <c r="A1015" s="1154" t="s">
        <v>2589</v>
      </c>
      <c r="B1015" s="1155"/>
      <c r="C1015" s="1155" t="s">
        <v>2587</v>
      </c>
      <c r="D1015" s="1155"/>
      <c r="E1015" s="1156" t="s">
        <v>2589</v>
      </c>
      <c r="F1015" s="1154">
        <v>230006</v>
      </c>
    </row>
    <row r="1016" spans="1:6" ht="15">
      <c r="A1016" s="1157" t="s">
        <v>2589</v>
      </c>
      <c r="B1016" s="1157" t="s">
        <v>2687</v>
      </c>
      <c r="C1016" s="1157" t="s">
        <v>2587</v>
      </c>
      <c r="D1016" s="1157" t="s">
        <v>2686</v>
      </c>
      <c r="E1016" s="1156" t="s">
        <v>6028</v>
      </c>
      <c r="F1016" s="1157">
        <v>231002</v>
      </c>
    </row>
    <row r="1017" spans="1:6" ht="15">
      <c r="A1017" s="1157" t="s">
        <v>2589</v>
      </c>
      <c r="B1017" s="1157" t="s">
        <v>2685</v>
      </c>
      <c r="C1017" s="1157" t="s">
        <v>2587</v>
      </c>
      <c r="D1017" s="1157" t="s">
        <v>2684</v>
      </c>
      <c r="E1017" s="1156" t="s">
        <v>6029</v>
      </c>
      <c r="F1017" s="1157">
        <v>232017</v>
      </c>
    </row>
    <row r="1018" spans="1:6" ht="15">
      <c r="A1018" s="1157" t="s">
        <v>2589</v>
      </c>
      <c r="B1018" s="1157" t="s">
        <v>2683</v>
      </c>
      <c r="C1018" s="1157" t="s">
        <v>2587</v>
      </c>
      <c r="D1018" s="1157" t="s">
        <v>2682</v>
      </c>
      <c r="E1018" s="1156" t="s">
        <v>6030</v>
      </c>
      <c r="F1018" s="1157">
        <v>232025</v>
      </c>
    </row>
    <row r="1019" spans="1:6" ht="15">
      <c r="A1019" s="1157" t="s">
        <v>2589</v>
      </c>
      <c r="B1019" s="1157" t="s">
        <v>2681</v>
      </c>
      <c r="C1019" s="1157" t="s">
        <v>2587</v>
      </c>
      <c r="D1019" s="1157" t="s">
        <v>2680</v>
      </c>
      <c r="E1019" s="1156" t="s">
        <v>6031</v>
      </c>
      <c r="F1019" s="1157">
        <v>232033</v>
      </c>
    </row>
    <row r="1020" spans="1:6" ht="15">
      <c r="A1020" s="1157" t="s">
        <v>2589</v>
      </c>
      <c r="B1020" s="1157" t="s">
        <v>2679</v>
      </c>
      <c r="C1020" s="1157" t="s">
        <v>2587</v>
      </c>
      <c r="D1020" s="1157" t="s">
        <v>2678</v>
      </c>
      <c r="E1020" s="1156" t="s">
        <v>6032</v>
      </c>
      <c r="F1020" s="1157">
        <v>232041</v>
      </c>
    </row>
    <row r="1021" spans="1:6" ht="15">
      <c r="A1021" s="1157" t="s">
        <v>2589</v>
      </c>
      <c r="B1021" s="1157" t="s">
        <v>2677</v>
      </c>
      <c r="C1021" s="1157" t="s">
        <v>2587</v>
      </c>
      <c r="D1021" s="1157" t="s">
        <v>2676</v>
      </c>
      <c r="E1021" s="1156" t="s">
        <v>6033</v>
      </c>
      <c r="F1021" s="1157">
        <v>232050</v>
      </c>
    </row>
    <row r="1022" spans="1:6" ht="15">
      <c r="A1022" s="1157" t="s">
        <v>2589</v>
      </c>
      <c r="B1022" s="1157" t="s">
        <v>2675</v>
      </c>
      <c r="C1022" s="1157" t="s">
        <v>2587</v>
      </c>
      <c r="D1022" s="1157" t="s">
        <v>2674</v>
      </c>
      <c r="E1022" s="1156" t="s">
        <v>6034</v>
      </c>
      <c r="F1022" s="1157">
        <v>232068</v>
      </c>
    </row>
    <row r="1023" spans="1:6" ht="15">
      <c r="A1023" s="1157" t="s">
        <v>2589</v>
      </c>
      <c r="B1023" s="1157" t="s">
        <v>2673</v>
      </c>
      <c r="C1023" s="1157" t="s">
        <v>2587</v>
      </c>
      <c r="D1023" s="1157" t="s">
        <v>2672</v>
      </c>
      <c r="E1023" s="1156" t="s">
        <v>6035</v>
      </c>
      <c r="F1023" s="1157">
        <v>232076</v>
      </c>
    </row>
    <row r="1024" spans="1:6" ht="15">
      <c r="A1024" s="1157" t="s">
        <v>2589</v>
      </c>
      <c r="B1024" s="1157" t="s">
        <v>2671</v>
      </c>
      <c r="C1024" s="1157" t="s">
        <v>2587</v>
      </c>
      <c r="D1024" s="1157" t="s">
        <v>1548</v>
      </c>
      <c r="E1024" s="1156" t="s">
        <v>6036</v>
      </c>
      <c r="F1024" s="1157">
        <v>232084</v>
      </c>
    </row>
    <row r="1025" spans="1:6" ht="15">
      <c r="A1025" s="1157" t="s">
        <v>2589</v>
      </c>
      <c r="B1025" s="1157" t="s">
        <v>2670</v>
      </c>
      <c r="C1025" s="1157" t="s">
        <v>2587</v>
      </c>
      <c r="D1025" s="1157" t="s">
        <v>2669</v>
      </c>
      <c r="E1025" s="1156" t="s">
        <v>6037</v>
      </c>
      <c r="F1025" s="1157">
        <v>232092</v>
      </c>
    </row>
    <row r="1026" spans="1:6" ht="15">
      <c r="A1026" s="1157" t="s">
        <v>2589</v>
      </c>
      <c r="B1026" s="1157" t="s">
        <v>2668</v>
      </c>
      <c r="C1026" s="1157" t="s">
        <v>2587</v>
      </c>
      <c r="D1026" s="1157" t="s">
        <v>2667</v>
      </c>
      <c r="E1026" s="1156" t="s">
        <v>6038</v>
      </c>
      <c r="F1026" s="1157">
        <v>232106</v>
      </c>
    </row>
    <row r="1027" spans="1:6" ht="15">
      <c r="A1027" s="1157" t="s">
        <v>2589</v>
      </c>
      <c r="B1027" s="1157" t="s">
        <v>2666</v>
      </c>
      <c r="C1027" s="1157" t="s">
        <v>2587</v>
      </c>
      <c r="D1027" s="1157" t="s">
        <v>2665</v>
      </c>
      <c r="E1027" s="1156" t="s">
        <v>6039</v>
      </c>
      <c r="F1027" s="1157">
        <v>232114</v>
      </c>
    </row>
    <row r="1028" spans="1:6" ht="15">
      <c r="A1028" s="1157" t="s">
        <v>2589</v>
      </c>
      <c r="B1028" s="1157" t="s">
        <v>2664</v>
      </c>
      <c r="C1028" s="1157" t="s">
        <v>2587</v>
      </c>
      <c r="D1028" s="1157" t="s">
        <v>6040</v>
      </c>
      <c r="E1028" s="1156" t="s">
        <v>6041</v>
      </c>
      <c r="F1028" s="1157">
        <v>232122</v>
      </c>
    </row>
    <row r="1029" spans="1:6" ht="15">
      <c r="A1029" s="1157" t="s">
        <v>2589</v>
      </c>
      <c r="B1029" s="1157" t="s">
        <v>2663</v>
      </c>
      <c r="C1029" s="1157" t="s">
        <v>2587</v>
      </c>
      <c r="D1029" s="1157" t="s">
        <v>2662</v>
      </c>
      <c r="E1029" s="1156" t="s">
        <v>6042</v>
      </c>
      <c r="F1029" s="1157">
        <v>232131</v>
      </c>
    </row>
    <row r="1030" spans="1:6" ht="15">
      <c r="A1030" s="1157" t="s">
        <v>2589</v>
      </c>
      <c r="B1030" s="1157" t="s">
        <v>2661</v>
      </c>
      <c r="C1030" s="1157" t="s">
        <v>2587</v>
      </c>
      <c r="D1030" s="1157" t="s">
        <v>2660</v>
      </c>
      <c r="E1030" s="1156" t="s">
        <v>6043</v>
      </c>
      <c r="F1030" s="1157">
        <v>232149</v>
      </c>
    </row>
    <row r="1031" spans="1:6" ht="15">
      <c r="A1031" s="1157" t="s">
        <v>2589</v>
      </c>
      <c r="B1031" s="1157" t="s">
        <v>2659</v>
      </c>
      <c r="C1031" s="1157" t="s">
        <v>2587</v>
      </c>
      <c r="D1031" s="1157" t="s">
        <v>2658</v>
      </c>
      <c r="E1031" s="1156" t="s">
        <v>6044</v>
      </c>
      <c r="F1031" s="1157">
        <v>232157</v>
      </c>
    </row>
    <row r="1032" spans="1:6" ht="15">
      <c r="A1032" s="1157" t="s">
        <v>2589</v>
      </c>
      <c r="B1032" s="1157" t="s">
        <v>2657</v>
      </c>
      <c r="C1032" s="1157" t="s">
        <v>2587</v>
      </c>
      <c r="D1032" s="1157" t="s">
        <v>2656</v>
      </c>
      <c r="E1032" s="1156" t="s">
        <v>6045</v>
      </c>
      <c r="F1032" s="1157">
        <v>232165</v>
      </c>
    </row>
    <row r="1033" spans="1:6" ht="15">
      <c r="A1033" s="1157" t="s">
        <v>2589</v>
      </c>
      <c r="B1033" s="1157" t="s">
        <v>2655</v>
      </c>
      <c r="C1033" s="1157" t="s">
        <v>2587</v>
      </c>
      <c r="D1033" s="1157" t="s">
        <v>1773</v>
      </c>
      <c r="E1033" s="1156" t="s">
        <v>6046</v>
      </c>
      <c r="F1033" s="1157">
        <v>232173</v>
      </c>
    </row>
    <row r="1034" spans="1:6" ht="15">
      <c r="A1034" s="1157" t="s">
        <v>2589</v>
      </c>
      <c r="B1034" s="1157" t="s">
        <v>2654</v>
      </c>
      <c r="C1034" s="1157" t="s">
        <v>2587</v>
      </c>
      <c r="D1034" s="1157" t="s">
        <v>2653</v>
      </c>
      <c r="E1034" s="1156" t="s">
        <v>6047</v>
      </c>
      <c r="F1034" s="1157">
        <v>232190</v>
      </c>
    </row>
    <row r="1035" spans="1:6" ht="15">
      <c r="A1035" s="1157" t="s">
        <v>2589</v>
      </c>
      <c r="B1035" s="1157" t="s">
        <v>2652</v>
      </c>
      <c r="C1035" s="1157" t="s">
        <v>2587</v>
      </c>
      <c r="D1035" s="1157" t="s">
        <v>2651</v>
      </c>
      <c r="E1035" s="1156" t="s">
        <v>6048</v>
      </c>
      <c r="F1035" s="1157">
        <v>232203</v>
      </c>
    </row>
    <row r="1036" spans="1:6" ht="15">
      <c r="A1036" s="1157" t="s">
        <v>2589</v>
      </c>
      <c r="B1036" s="1157" t="s">
        <v>2650</v>
      </c>
      <c r="C1036" s="1157" t="s">
        <v>2587</v>
      </c>
      <c r="D1036" s="1157" t="s">
        <v>2649</v>
      </c>
      <c r="E1036" s="1156" t="s">
        <v>6049</v>
      </c>
      <c r="F1036" s="1157">
        <v>232211</v>
      </c>
    </row>
    <row r="1037" spans="1:6" ht="15">
      <c r="A1037" s="1157" t="s">
        <v>2589</v>
      </c>
      <c r="B1037" s="1157" t="s">
        <v>2648</v>
      </c>
      <c r="C1037" s="1157" t="s">
        <v>2587</v>
      </c>
      <c r="D1037" s="1157" t="s">
        <v>2647</v>
      </c>
      <c r="E1037" s="1156" t="s">
        <v>6050</v>
      </c>
      <c r="F1037" s="1157">
        <v>232220</v>
      </c>
    </row>
    <row r="1038" spans="1:6" ht="15">
      <c r="A1038" s="1157" t="s">
        <v>2589</v>
      </c>
      <c r="B1038" s="1157" t="s">
        <v>2646</v>
      </c>
      <c r="C1038" s="1157" t="s">
        <v>2587</v>
      </c>
      <c r="D1038" s="1157" t="s">
        <v>2645</v>
      </c>
      <c r="E1038" s="1156" t="s">
        <v>6051</v>
      </c>
      <c r="F1038" s="1157">
        <v>232238</v>
      </c>
    </row>
    <row r="1039" spans="1:6" ht="15">
      <c r="A1039" s="1157" t="s">
        <v>2589</v>
      </c>
      <c r="B1039" s="1157" t="s">
        <v>2644</v>
      </c>
      <c r="C1039" s="1157" t="s">
        <v>2587</v>
      </c>
      <c r="D1039" s="1157" t="s">
        <v>2643</v>
      </c>
      <c r="E1039" s="1156" t="s">
        <v>6052</v>
      </c>
      <c r="F1039" s="1157">
        <v>232246</v>
      </c>
    </row>
    <row r="1040" spans="1:6" ht="15">
      <c r="A1040" s="1157" t="s">
        <v>2589</v>
      </c>
      <c r="B1040" s="1157" t="s">
        <v>2642</v>
      </c>
      <c r="C1040" s="1157" t="s">
        <v>2587</v>
      </c>
      <c r="D1040" s="1157" t="s">
        <v>6053</v>
      </c>
      <c r="E1040" s="1156" t="s">
        <v>6054</v>
      </c>
      <c r="F1040" s="1157">
        <v>232254</v>
      </c>
    </row>
    <row r="1041" spans="1:6" ht="15">
      <c r="A1041" s="1157" t="s">
        <v>2589</v>
      </c>
      <c r="B1041" s="1157" t="s">
        <v>2641</v>
      </c>
      <c r="C1041" s="1157" t="s">
        <v>2587</v>
      </c>
      <c r="D1041" s="1157" t="s">
        <v>2640</v>
      </c>
      <c r="E1041" s="1156" t="s">
        <v>6055</v>
      </c>
      <c r="F1041" s="1157">
        <v>232262</v>
      </c>
    </row>
    <row r="1042" spans="1:6" ht="15">
      <c r="A1042" s="1157" t="s">
        <v>2589</v>
      </c>
      <c r="B1042" s="1157" t="s">
        <v>2639</v>
      </c>
      <c r="C1042" s="1157" t="s">
        <v>2587</v>
      </c>
      <c r="D1042" s="1157" t="s">
        <v>2638</v>
      </c>
      <c r="E1042" s="1156" t="s">
        <v>6056</v>
      </c>
      <c r="F1042" s="1157">
        <v>232271</v>
      </c>
    </row>
    <row r="1043" spans="1:6" ht="15">
      <c r="A1043" s="1157" t="s">
        <v>2589</v>
      </c>
      <c r="B1043" s="1157" t="s">
        <v>2637</v>
      </c>
      <c r="C1043" s="1157" t="s">
        <v>2587</v>
      </c>
      <c r="D1043" s="1157" t="s">
        <v>2636</v>
      </c>
      <c r="E1043" s="1156" t="s">
        <v>6057</v>
      </c>
      <c r="F1043" s="1157">
        <v>232289</v>
      </c>
    </row>
    <row r="1044" spans="1:6" ht="15">
      <c r="A1044" s="1157" t="s">
        <v>2589</v>
      </c>
      <c r="B1044" s="1157" t="s">
        <v>2635</v>
      </c>
      <c r="C1044" s="1157" t="s">
        <v>2587</v>
      </c>
      <c r="D1044" s="1157" t="s">
        <v>2634</v>
      </c>
      <c r="E1044" s="1156" t="s">
        <v>6058</v>
      </c>
      <c r="F1044" s="1157">
        <v>232297</v>
      </c>
    </row>
    <row r="1045" spans="1:6" ht="15">
      <c r="A1045" s="1157" t="s">
        <v>2589</v>
      </c>
      <c r="B1045" s="1157" t="s">
        <v>2633</v>
      </c>
      <c r="C1045" s="1157" t="s">
        <v>2587</v>
      </c>
      <c r="D1045" s="1157" t="s">
        <v>6059</v>
      </c>
      <c r="E1045" s="1156" t="s">
        <v>6060</v>
      </c>
      <c r="F1045" s="1157">
        <v>232301</v>
      </c>
    </row>
    <row r="1046" spans="1:6" ht="15">
      <c r="A1046" s="1157" t="s">
        <v>2589</v>
      </c>
      <c r="B1046" s="1157" t="s">
        <v>2632</v>
      </c>
      <c r="C1046" s="1157" t="s">
        <v>2587</v>
      </c>
      <c r="D1046" s="1157" t="s">
        <v>2631</v>
      </c>
      <c r="E1046" s="1156" t="s">
        <v>6061</v>
      </c>
      <c r="F1046" s="1157">
        <v>232319</v>
      </c>
    </row>
    <row r="1047" spans="1:6" ht="15">
      <c r="A1047" s="1157" t="s">
        <v>2589</v>
      </c>
      <c r="B1047" s="1157" t="s">
        <v>2630</v>
      </c>
      <c r="C1047" s="1157" t="s">
        <v>2587</v>
      </c>
      <c r="D1047" s="1157" t="s">
        <v>2629</v>
      </c>
      <c r="E1047" s="1156" t="s">
        <v>6062</v>
      </c>
      <c r="F1047" s="1157">
        <v>232327</v>
      </c>
    </row>
    <row r="1048" spans="1:6" ht="15">
      <c r="A1048" s="1157" t="s">
        <v>2589</v>
      </c>
      <c r="B1048" s="1157" t="s">
        <v>2628</v>
      </c>
      <c r="C1048" s="1157" t="s">
        <v>2587</v>
      </c>
      <c r="D1048" s="1157" t="s">
        <v>2627</v>
      </c>
      <c r="E1048" s="1156" t="s">
        <v>6063</v>
      </c>
      <c r="F1048" s="1157">
        <v>232335</v>
      </c>
    </row>
    <row r="1049" spans="1:6" ht="15">
      <c r="A1049" s="1157" t="s">
        <v>2589</v>
      </c>
      <c r="B1049" s="1157" t="s">
        <v>2626</v>
      </c>
      <c r="C1049" s="1157" t="s">
        <v>2587</v>
      </c>
      <c r="D1049" s="1157" t="s">
        <v>2625</v>
      </c>
      <c r="E1049" s="1156" t="s">
        <v>6064</v>
      </c>
      <c r="F1049" s="1157">
        <v>232343</v>
      </c>
    </row>
    <row r="1050" spans="1:6" ht="15">
      <c r="A1050" s="1157" t="s">
        <v>2589</v>
      </c>
      <c r="B1050" s="1157" t="s">
        <v>2624</v>
      </c>
      <c r="C1050" s="1157" t="s">
        <v>2587</v>
      </c>
      <c r="D1050" s="1157" t="s">
        <v>2623</v>
      </c>
      <c r="E1050" s="1156" t="s">
        <v>6065</v>
      </c>
      <c r="F1050" s="1157">
        <v>232351</v>
      </c>
    </row>
    <row r="1051" spans="1:6" ht="15">
      <c r="A1051" s="1157" t="s">
        <v>2589</v>
      </c>
      <c r="B1051" s="1157" t="s">
        <v>2622</v>
      </c>
      <c r="C1051" s="1157" t="s">
        <v>2587</v>
      </c>
      <c r="D1051" s="1157" t="s">
        <v>1904</v>
      </c>
      <c r="E1051" s="1156" t="s">
        <v>6066</v>
      </c>
      <c r="F1051" s="1157">
        <v>232360</v>
      </c>
    </row>
    <row r="1052" spans="1:6" ht="15">
      <c r="A1052" s="1157" t="s">
        <v>2589</v>
      </c>
      <c r="B1052" s="1157" t="s">
        <v>2621</v>
      </c>
      <c r="C1052" s="1157" t="s">
        <v>2587</v>
      </c>
      <c r="D1052" s="1157" t="s">
        <v>2620</v>
      </c>
      <c r="E1052" s="1156" t="s">
        <v>6067</v>
      </c>
      <c r="F1052" s="1157">
        <v>232378</v>
      </c>
    </row>
    <row r="1053" spans="1:6" ht="15">
      <c r="A1053" s="1157" t="s">
        <v>2589</v>
      </c>
      <c r="B1053" s="1157" t="s">
        <v>2619</v>
      </c>
      <c r="C1053" s="1157" t="s">
        <v>2587</v>
      </c>
      <c r="D1053" s="1157" t="s">
        <v>2618</v>
      </c>
      <c r="E1053" s="1156" t="s">
        <v>6068</v>
      </c>
      <c r="F1053" s="1157">
        <v>232386</v>
      </c>
    </row>
    <row r="1054" spans="1:6" ht="15">
      <c r="A1054" s="1157" t="s">
        <v>2589</v>
      </c>
      <c r="B1054" s="1157" t="s">
        <v>2617</v>
      </c>
      <c r="C1054" s="1157" t="s">
        <v>2587</v>
      </c>
      <c r="D1054" s="1157" t="s">
        <v>2616</v>
      </c>
      <c r="E1054" s="1156" t="s">
        <v>6069</v>
      </c>
      <c r="F1054" s="1157">
        <v>233021</v>
      </c>
    </row>
    <row r="1055" spans="1:6" ht="15">
      <c r="A1055" s="1157" t="s">
        <v>2589</v>
      </c>
      <c r="B1055" s="1157" t="s">
        <v>2615</v>
      </c>
      <c r="C1055" s="1157" t="s">
        <v>2587</v>
      </c>
      <c r="D1055" s="1157" t="s">
        <v>2614</v>
      </c>
      <c r="E1055" s="1156" t="s">
        <v>6070</v>
      </c>
      <c r="F1055" s="1157">
        <v>233421</v>
      </c>
    </row>
    <row r="1056" spans="1:6" ht="15">
      <c r="A1056" s="1157" t="s">
        <v>2589</v>
      </c>
      <c r="B1056" s="1157" t="s">
        <v>2613</v>
      </c>
      <c r="C1056" s="1157" t="s">
        <v>2587</v>
      </c>
      <c r="D1056" s="1157" t="s">
        <v>2612</v>
      </c>
      <c r="E1056" s="1156" t="s">
        <v>6071</v>
      </c>
      <c r="F1056" s="1157">
        <v>233617</v>
      </c>
    </row>
    <row r="1057" spans="1:6" ht="15">
      <c r="A1057" s="1157" t="s">
        <v>2589</v>
      </c>
      <c r="B1057" s="1157" t="s">
        <v>2611</v>
      </c>
      <c r="C1057" s="1157" t="s">
        <v>2587</v>
      </c>
      <c r="D1057" s="1157" t="s">
        <v>2610</v>
      </c>
      <c r="E1057" s="1156" t="s">
        <v>6072</v>
      </c>
      <c r="F1057" s="1157">
        <v>233625</v>
      </c>
    </row>
    <row r="1058" spans="1:6" ht="15">
      <c r="A1058" s="1157" t="s">
        <v>2589</v>
      </c>
      <c r="B1058" s="1157" t="s">
        <v>2609</v>
      </c>
      <c r="C1058" s="1157" t="s">
        <v>2587</v>
      </c>
      <c r="D1058" s="1157" t="s">
        <v>2608</v>
      </c>
      <c r="E1058" s="1156" t="s">
        <v>6073</v>
      </c>
      <c r="F1058" s="1157">
        <v>234249</v>
      </c>
    </row>
    <row r="1059" spans="1:6" ht="15">
      <c r="A1059" s="1157" t="s">
        <v>2589</v>
      </c>
      <c r="B1059" s="1157" t="s">
        <v>2607</v>
      </c>
      <c r="C1059" s="1157" t="s">
        <v>2587</v>
      </c>
      <c r="D1059" s="1157" t="s">
        <v>2606</v>
      </c>
      <c r="E1059" s="1156" t="s">
        <v>6074</v>
      </c>
      <c r="F1059" s="1157">
        <v>234257</v>
      </c>
    </row>
    <row r="1060" spans="1:6" ht="15">
      <c r="A1060" s="1157" t="s">
        <v>2589</v>
      </c>
      <c r="B1060" s="1157" t="s">
        <v>2605</v>
      </c>
      <c r="C1060" s="1157" t="s">
        <v>2587</v>
      </c>
      <c r="D1060" s="1157" t="s">
        <v>2604</v>
      </c>
      <c r="E1060" s="1156" t="s">
        <v>6075</v>
      </c>
      <c r="F1060" s="1157">
        <v>234273</v>
      </c>
    </row>
    <row r="1061" spans="1:6" ht="15">
      <c r="A1061" s="1157" t="s">
        <v>2589</v>
      </c>
      <c r="B1061" s="1157" t="s">
        <v>2603</v>
      </c>
      <c r="C1061" s="1157" t="s">
        <v>2587</v>
      </c>
      <c r="D1061" s="1157" t="s">
        <v>2602</v>
      </c>
      <c r="E1061" s="1156" t="s">
        <v>6076</v>
      </c>
      <c r="F1061" s="1157">
        <v>234419</v>
      </c>
    </row>
    <row r="1062" spans="1:6" ht="15">
      <c r="A1062" s="1157" t="s">
        <v>2589</v>
      </c>
      <c r="B1062" s="1157" t="s">
        <v>2601</v>
      </c>
      <c r="C1062" s="1157" t="s">
        <v>2587</v>
      </c>
      <c r="D1062" s="1157" t="s">
        <v>2600</v>
      </c>
      <c r="E1062" s="1156" t="s">
        <v>6077</v>
      </c>
      <c r="F1062" s="1157">
        <v>234427</v>
      </c>
    </row>
    <row r="1063" spans="1:6" ht="15">
      <c r="A1063" s="1157" t="s">
        <v>2589</v>
      </c>
      <c r="B1063" s="1157" t="s">
        <v>2599</v>
      </c>
      <c r="C1063" s="1157" t="s">
        <v>2587</v>
      </c>
      <c r="D1063" s="1157" t="s">
        <v>2598</v>
      </c>
      <c r="E1063" s="1156" t="s">
        <v>6078</v>
      </c>
      <c r="F1063" s="1157">
        <v>234451</v>
      </c>
    </row>
    <row r="1064" spans="1:6" ht="15">
      <c r="A1064" s="1157" t="s">
        <v>2589</v>
      </c>
      <c r="B1064" s="1157" t="s">
        <v>2166</v>
      </c>
      <c r="C1064" s="1157" t="s">
        <v>2587</v>
      </c>
      <c r="D1064" s="1157" t="s">
        <v>2165</v>
      </c>
      <c r="E1064" s="1156" t="s">
        <v>6079</v>
      </c>
      <c r="F1064" s="1157">
        <v>234460</v>
      </c>
    </row>
    <row r="1065" spans="1:6" ht="15">
      <c r="A1065" s="1157" t="s">
        <v>2589</v>
      </c>
      <c r="B1065" s="1157" t="s">
        <v>2597</v>
      </c>
      <c r="C1065" s="1157" t="s">
        <v>2587</v>
      </c>
      <c r="D1065" s="1157" t="s">
        <v>2596</v>
      </c>
      <c r="E1065" s="1156" t="s">
        <v>6080</v>
      </c>
      <c r="F1065" s="1157">
        <v>234478</v>
      </c>
    </row>
    <row r="1066" spans="1:6" ht="15">
      <c r="A1066" s="1157" t="s">
        <v>2589</v>
      </c>
      <c r="B1066" s="1157" t="s">
        <v>2595</v>
      </c>
      <c r="C1066" s="1157" t="s">
        <v>2587</v>
      </c>
      <c r="D1066" s="1157" t="s">
        <v>2594</v>
      </c>
      <c r="E1066" s="1156" t="s">
        <v>6081</v>
      </c>
      <c r="F1066" s="1157">
        <v>235016</v>
      </c>
    </row>
    <row r="1067" spans="1:6" ht="15">
      <c r="A1067" s="1157" t="s">
        <v>2589</v>
      </c>
      <c r="B1067" s="1157" t="s">
        <v>2593</v>
      </c>
      <c r="C1067" s="1157" t="s">
        <v>2587</v>
      </c>
      <c r="D1067" s="1157" t="s">
        <v>2592</v>
      </c>
      <c r="E1067" s="1156" t="s">
        <v>6082</v>
      </c>
      <c r="F1067" s="1157">
        <v>235610</v>
      </c>
    </row>
    <row r="1068" spans="1:6" ht="15">
      <c r="A1068" s="1157" t="s">
        <v>2589</v>
      </c>
      <c r="B1068" s="1157" t="s">
        <v>2591</v>
      </c>
      <c r="C1068" s="1157" t="s">
        <v>2587</v>
      </c>
      <c r="D1068" s="1157" t="s">
        <v>2590</v>
      </c>
      <c r="E1068" s="1156" t="s">
        <v>6083</v>
      </c>
      <c r="F1068" s="1157">
        <v>235628</v>
      </c>
    </row>
    <row r="1069" spans="1:6" ht="15">
      <c r="A1069" s="1157" t="s">
        <v>2589</v>
      </c>
      <c r="B1069" s="1157" t="s">
        <v>2588</v>
      </c>
      <c r="C1069" s="1157" t="s">
        <v>2587</v>
      </c>
      <c r="D1069" s="1157" t="s">
        <v>2586</v>
      </c>
      <c r="E1069" s="1156" t="s">
        <v>6084</v>
      </c>
      <c r="F1069" s="1157">
        <v>235636</v>
      </c>
    </row>
    <row r="1070" spans="1:6" ht="15">
      <c r="A1070" s="1154" t="s">
        <v>2532</v>
      </c>
      <c r="B1070" s="1155"/>
      <c r="C1070" s="1155" t="s">
        <v>2530</v>
      </c>
      <c r="D1070" s="1155"/>
      <c r="E1070" s="1156" t="s">
        <v>2532</v>
      </c>
      <c r="F1070" s="1154">
        <v>240001</v>
      </c>
    </row>
    <row r="1071" spans="1:6" ht="15">
      <c r="A1071" s="1157" t="s">
        <v>2532</v>
      </c>
      <c r="B1071" s="1157" t="s">
        <v>2585</v>
      </c>
      <c r="C1071" s="1157" t="s">
        <v>2530</v>
      </c>
      <c r="D1071" s="1157" t="s">
        <v>2584</v>
      </c>
      <c r="E1071" s="1156" t="s">
        <v>6085</v>
      </c>
      <c r="F1071" s="1157">
        <v>242012</v>
      </c>
    </row>
    <row r="1072" spans="1:6" ht="15">
      <c r="A1072" s="1157" t="s">
        <v>2532</v>
      </c>
      <c r="B1072" s="1157" t="s">
        <v>2583</v>
      </c>
      <c r="C1072" s="1157" t="s">
        <v>2530</v>
      </c>
      <c r="D1072" s="1157" t="s">
        <v>6086</v>
      </c>
      <c r="E1072" s="1156" t="s">
        <v>6087</v>
      </c>
      <c r="F1072" s="1157">
        <v>242021</v>
      </c>
    </row>
    <row r="1073" spans="1:6" ht="15">
      <c r="A1073" s="1157" t="s">
        <v>2532</v>
      </c>
      <c r="B1073" s="1157" t="s">
        <v>2582</v>
      </c>
      <c r="C1073" s="1157" t="s">
        <v>2530</v>
      </c>
      <c r="D1073" s="1157" t="s">
        <v>2581</v>
      </c>
      <c r="E1073" s="1156" t="s">
        <v>6088</v>
      </c>
      <c r="F1073" s="1157">
        <v>242039</v>
      </c>
    </row>
    <row r="1074" spans="1:6" ht="15">
      <c r="A1074" s="1157" t="s">
        <v>2532</v>
      </c>
      <c r="B1074" s="1157" t="s">
        <v>2580</v>
      </c>
      <c r="C1074" s="1157" t="s">
        <v>2530</v>
      </c>
      <c r="D1074" s="1157" t="s">
        <v>2579</v>
      </c>
      <c r="E1074" s="1156" t="s">
        <v>6089</v>
      </c>
      <c r="F1074" s="1157">
        <v>242047</v>
      </c>
    </row>
    <row r="1075" spans="1:6" ht="15">
      <c r="A1075" s="1157" t="s">
        <v>2532</v>
      </c>
      <c r="B1075" s="1157" t="s">
        <v>2578</v>
      </c>
      <c r="C1075" s="1157" t="s">
        <v>2530</v>
      </c>
      <c r="D1075" s="1157" t="s">
        <v>2577</v>
      </c>
      <c r="E1075" s="1156" t="s">
        <v>6090</v>
      </c>
      <c r="F1075" s="1157">
        <v>242055</v>
      </c>
    </row>
    <row r="1076" spans="1:6" ht="15">
      <c r="A1076" s="1157" t="s">
        <v>2532</v>
      </c>
      <c r="B1076" s="1157" t="s">
        <v>2576</v>
      </c>
      <c r="C1076" s="1157" t="s">
        <v>2530</v>
      </c>
      <c r="D1076" s="1157" t="s">
        <v>2575</v>
      </c>
      <c r="E1076" s="1156" t="s">
        <v>6091</v>
      </c>
      <c r="F1076" s="1157">
        <v>242071</v>
      </c>
    </row>
    <row r="1077" spans="1:6" ht="15">
      <c r="A1077" s="1157" t="s">
        <v>2532</v>
      </c>
      <c r="B1077" s="1157" t="s">
        <v>2574</v>
      </c>
      <c r="C1077" s="1157" t="s">
        <v>2530</v>
      </c>
      <c r="D1077" s="1157" t="s">
        <v>2573</v>
      </c>
      <c r="E1077" s="1156" t="s">
        <v>6092</v>
      </c>
      <c r="F1077" s="1157">
        <v>242080</v>
      </c>
    </row>
    <row r="1078" spans="1:6" ht="15">
      <c r="A1078" s="1157" t="s">
        <v>2532</v>
      </c>
      <c r="B1078" s="1157" t="s">
        <v>2572</v>
      </c>
      <c r="C1078" s="1157" t="s">
        <v>2530</v>
      </c>
      <c r="D1078" s="1157" t="s">
        <v>2571</v>
      </c>
      <c r="E1078" s="1156" t="s">
        <v>6093</v>
      </c>
      <c r="F1078" s="1157">
        <v>242098</v>
      </c>
    </row>
    <row r="1079" spans="1:6" ht="15">
      <c r="A1079" s="1157" t="s">
        <v>2532</v>
      </c>
      <c r="B1079" s="1157" t="s">
        <v>2570</v>
      </c>
      <c r="C1079" s="1157" t="s">
        <v>2530</v>
      </c>
      <c r="D1079" s="1157" t="s">
        <v>2569</v>
      </c>
      <c r="E1079" s="1156" t="s">
        <v>6094</v>
      </c>
      <c r="F1079" s="1157">
        <v>242101</v>
      </c>
    </row>
    <row r="1080" spans="1:6" ht="15">
      <c r="A1080" s="1157" t="s">
        <v>2532</v>
      </c>
      <c r="B1080" s="1157" t="s">
        <v>2568</v>
      </c>
      <c r="C1080" s="1157" t="s">
        <v>2530</v>
      </c>
      <c r="D1080" s="1157" t="s">
        <v>2567</v>
      </c>
      <c r="E1080" s="1156" t="s">
        <v>6095</v>
      </c>
      <c r="F1080" s="1157">
        <v>242110</v>
      </c>
    </row>
    <row r="1081" spans="1:6" ht="15">
      <c r="A1081" s="1157" t="s">
        <v>2532</v>
      </c>
      <c r="B1081" s="1157" t="s">
        <v>2566</v>
      </c>
      <c r="C1081" s="1157" t="s">
        <v>2530</v>
      </c>
      <c r="D1081" s="1157" t="s">
        <v>2565</v>
      </c>
      <c r="E1081" s="1156" t="s">
        <v>6096</v>
      </c>
      <c r="F1081" s="1157">
        <v>242128</v>
      </c>
    </row>
    <row r="1082" spans="1:6" ht="15">
      <c r="A1082" s="1157" t="s">
        <v>2532</v>
      </c>
      <c r="B1082" s="1157" t="s">
        <v>2564</v>
      </c>
      <c r="C1082" s="1157" t="s">
        <v>2530</v>
      </c>
      <c r="D1082" s="1157" t="s">
        <v>2563</v>
      </c>
      <c r="E1082" s="1156" t="s">
        <v>6097</v>
      </c>
      <c r="F1082" s="1157">
        <v>242144</v>
      </c>
    </row>
    <row r="1083" spans="1:6" ht="15">
      <c r="A1083" s="1157" t="s">
        <v>2532</v>
      </c>
      <c r="B1083" s="1157" t="s">
        <v>2562</v>
      </c>
      <c r="C1083" s="1157" t="s">
        <v>2530</v>
      </c>
      <c r="D1083" s="1157" t="s">
        <v>2561</v>
      </c>
      <c r="E1083" s="1156" t="s">
        <v>6098</v>
      </c>
      <c r="F1083" s="1157">
        <v>242152</v>
      </c>
    </row>
    <row r="1084" spans="1:6" ht="15">
      <c r="A1084" s="1157" t="s">
        <v>2532</v>
      </c>
      <c r="B1084" s="1157" t="s">
        <v>2560</v>
      </c>
      <c r="C1084" s="1157" t="s">
        <v>2530</v>
      </c>
      <c r="D1084" s="1157" t="s">
        <v>2559</v>
      </c>
      <c r="E1084" s="1156" t="s">
        <v>6099</v>
      </c>
      <c r="F1084" s="1157">
        <v>242161</v>
      </c>
    </row>
    <row r="1085" spans="1:6" ht="15">
      <c r="A1085" s="1157" t="s">
        <v>2532</v>
      </c>
      <c r="B1085" s="1157" t="s">
        <v>2558</v>
      </c>
      <c r="C1085" s="1157" t="s">
        <v>2530</v>
      </c>
      <c r="D1085" s="1157" t="s">
        <v>2557</v>
      </c>
      <c r="E1085" s="1156" t="s">
        <v>6100</v>
      </c>
      <c r="F1085" s="1157">
        <v>243035</v>
      </c>
    </row>
    <row r="1086" spans="1:6" ht="15">
      <c r="A1086" s="1157" t="s">
        <v>2532</v>
      </c>
      <c r="B1086" s="1157" t="s">
        <v>2556</v>
      </c>
      <c r="C1086" s="1157" t="s">
        <v>2530</v>
      </c>
      <c r="D1086" s="1157" t="s">
        <v>2555</v>
      </c>
      <c r="E1086" s="1156" t="s">
        <v>6101</v>
      </c>
      <c r="F1086" s="1157">
        <v>243248</v>
      </c>
    </row>
    <row r="1087" spans="1:6" ht="15">
      <c r="A1087" s="1157" t="s">
        <v>2532</v>
      </c>
      <c r="B1087" s="1157" t="s">
        <v>2554</v>
      </c>
      <c r="C1087" s="1157" t="s">
        <v>2530</v>
      </c>
      <c r="D1087" s="1157" t="s">
        <v>2553</v>
      </c>
      <c r="E1087" s="1156" t="s">
        <v>6102</v>
      </c>
      <c r="F1087" s="1157">
        <v>243418</v>
      </c>
    </row>
    <row r="1088" spans="1:6" ht="15">
      <c r="A1088" s="1157" t="s">
        <v>2532</v>
      </c>
      <c r="B1088" s="1157" t="s">
        <v>2552</v>
      </c>
      <c r="C1088" s="1157" t="s">
        <v>2530</v>
      </c>
      <c r="D1088" s="1157" t="s">
        <v>2551</v>
      </c>
      <c r="E1088" s="1156" t="s">
        <v>6103</v>
      </c>
      <c r="F1088" s="1157">
        <v>243434</v>
      </c>
    </row>
    <row r="1089" spans="1:6" ht="15">
      <c r="A1089" s="1157" t="s">
        <v>2532</v>
      </c>
      <c r="B1089" s="1157" t="s">
        <v>2550</v>
      </c>
      <c r="C1089" s="1157" t="s">
        <v>2530</v>
      </c>
      <c r="D1089" s="1157" t="s">
        <v>2549</v>
      </c>
      <c r="E1089" s="1156" t="s">
        <v>6104</v>
      </c>
      <c r="F1089" s="1157">
        <v>243442</v>
      </c>
    </row>
    <row r="1090" spans="1:6" ht="15">
      <c r="A1090" s="1157" t="s">
        <v>2532</v>
      </c>
      <c r="B1090" s="1157" t="s">
        <v>2548</v>
      </c>
      <c r="C1090" s="1157" t="s">
        <v>2530</v>
      </c>
      <c r="D1090" s="1157" t="s">
        <v>2547</v>
      </c>
      <c r="E1090" s="1156" t="s">
        <v>6105</v>
      </c>
      <c r="F1090" s="1157">
        <v>244414</v>
      </c>
    </row>
    <row r="1091" spans="1:6" ht="15">
      <c r="A1091" s="1157" t="s">
        <v>2532</v>
      </c>
      <c r="B1091" s="1157" t="s">
        <v>2546</v>
      </c>
      <c r="C1091" s="1157" t="s">
        <v>2530</v>
      </c>
      <c r="D1091" s="1157" t="s">
        <v>2545</v>
      </c>
      <c r="E1091" s="1156" t="s">
        <v>6106</v>
      </c>
      <c r="F1091" s="1157">
        <v>244422</v>
      </c>
    </row>
    <row r="1092" spans="1:6" ht="15">
      <c r="A1092" s="1157" t="s">
        <v>2532</v>
      </c>
      <c r="B1092" s="1157" t="s">
        <v>2544</v>
      </c>
      <c r="C1092" s="1157" t="s">
        <v>2530</v>
      </c>
      <c r="D1092" s="1157" t="s">
        <v>2543</v>
      </c>
      <c r="E1092" s="1156" t="s">
        <v>6107</v>
      </c>
      <c r="F1092" s="1157">
        <v>244431</v>
      </c>
    </row>
    <row r="1093" spans="1:6" ht="15">
      <c r="A1093" s="1157" t="s">
        <v>2532</v>
      </c>
      <c r="B1093" s="1157" t="s">
        <v>2542</v>
      </c>
      <c r="C1093" s="1157" t="s">
        <v>2530</v>
      </c>
      <c r="D1093" s="1157" t="s">
        <v>2541</v>
      </c>
      <c r="E1093" s="1156" t="s">
        <v>6108</v>
      </c>
      <c r="F1093" s="1157">
        <v>244619</v>
      </c>
    </row>
    <row r="1094" spans="1:6" ht="15">
      <c r="A1094" s="1157" t="s">
        <v>2532</v>
      </c>
      <c r="B1094" s="1157" t="s">
        <v>2540</v>
      </c>
      <c r="C1094" s="1157" t="s">
        <v>2530</v>
      </c>
      <c r="D1094" s="1157" t="s">
        <v>2539</v>
      </c>
      <c r="E1094" s="1156" t="s">
        <v>6109</v>
      </c>
      <c r="F1094" s="1157">
        <v>244708</v>
      </c>
    </row>
    <row r="1095" spans="1:6" ht="15">
      <c r="A1095" s="1157" t="s">
        <v>2532</v>
      </c>
      <c r="B1095" s="1157" t="s">
        <v>2538</v>
      </c>
      <c r="C1095" s="1157" t="s">
        <v>2530</v>
      </c>
      <c r="D1095" s="1157" t="s">
        <v>2537</v>
      </c>
      <c r="E1095" s="1156" t="s">
        <v>6110</v>
      </c>
      <c r="F1095" s="1157">
        <v>244716</v>
      </c>
    </row>
    <row r="1096" spans="1:6" ht="15">
      <c r="A1096" s="1157" t="s">
        <v>2532</v>
      </c>
      <c r="B1096" s="1157" t="s">
        <v>2536</v>
      </c>
      <c r="C1096" s="1157" t="s">
        <v>2530</v>
      </c>
      <c r="D1096" s="1157" t="s">
        <v>2535</v>
      </c>
      <c r="E1096" s="1156" t="s">
        <v>6111</v>
      </c>
      <c r="F1096" s="1157">
        <v>244724</v>
      </c>
    </row>
    <row r="1097" spans="1:6" ht="15">
      <c r="A1097" s="1157" t="s">
        <v>2532</v>
      </c>
      <c r="B1097" s="1157" t="s">
        <v>2534</v>
      </c>
      <c r="C1097" s="1157" t="s">
        <v>2530</v>
      </c>
      <c r="D1097" s="1157" t="s">
        <v>1797</v>
      </c>
      <c r="E1097" s="1156" t="s">
        <v>6112</v>
      </c>
      <c r="F1097" s="1157">
        <v>245437</v>
      </c>
    </row>
    <row r="1098" spans="1:6" ht="15">
      <c r="A1098" s="1157" t="s">
        <v>2532</v>
      </c>
      <c r="B1098" s="1157" t="s">
        <v>2533</v>
      </c>
      <c r="C1098" s="1157" t="s">
        <v>2530</v>
      </c>
      <c r="D1098" s="1157" t="s">
        <v>2165</v>
      </c>
      <c r="E1098" s="1156" t="s">
        <v>6113</v>
      </c>
      <c r="F1098" s="1157">
        <v>245615</v>
      </c>
    </row>
    <row r="1099" spans="1:6" ht="15">
      <c r="A1099" s="1157" t="s">
        <v>2532</v>
      </c>
      <c r="B1099" s="1157" t="s">
        <v>2531</v>
      </c>
      <c r="C1099" s="1157" t="s">
        <v>2530</v>
      </c>
      <c r="D1099" s="1157" t="s">
        <v>2529</v>
      </c>
      <c r="E1099" s="1156" t="s">
        <v>6114</v>
      </c>
      <c r="F1099" s="1157">
        <v>245623</v>
      </c>
    </row>
    <row r="1100" spans="1:6" ht="15">
      <c r="A1100" s="1154" t="s">
        <v>2495</v>
      </c>
      <c r="B1100" s="1155"/>
      <c r="C1100" s="1155" t="s">
        <v>2493</v>
      </c>
      <c r="D1100" s="1155"/>
      <c r="E1100" s="1156" t="s">
        <v>2495</v>
      </c>
      <c r="F1100" s="1154">
        <v>250007</v>
      </c>
    </row>
    <row r="1101" spans="1:6" ht="15">
      <c r="A1101" s="1157" t="s">
        <v>2495</v>
      </c>
      <c r="B1101" s="1157" t="s">
        <v>2528</v>
      </c>
      <c r="C1101" s="1157" t="s">
        <v>2493</v>
      </c>
      <c r="D1101" s="1157" t="s">
        <v>2527</v>
      </c>
      <c r="E1101" s="1156" t="s">
        <v>6115</v>
      </c>
      <c r="F1101" s="1157">
        <v>252018</v>
      </c>
    </row>
    <row r="1102" spans="1:6" ht="15">
      <c r="A1102" s="1157" t="s">
        <v>2495</v>
      </c>
      <c r="B1102" s="1157" t="s">
        <v>2526</v>
      </c>
      <c r="C1102" s="1157" t="s">
        <v>2493</v>
      </c>
      <c r="D1102" s="1157" t="s">
        <v>2525</v>
      </c>
      <c r="E1102" s="1156" t="s">
        <v>6116</v>
      </c>
      <c r="F1102" s="1157">
        <v>252026</v>
      </c>
    </row>
    <row r="1103" spans="1:6" ht="15">
      <c r="A1103" s="1157" t="s">
        <v>2495</v>
      </c>
      <c r="B1103" s="1157" t="s">
        <v>2524</v>
      </c>
      <c r="C1103" s="1157" t="s">
        <v>2493</v>
      </c>
      <c r="D1103" s="1157" t="s">
        <v>2523</v>
      </c>
      <c r="E1103" s="1156" t="s">
        <v>6117</v>
      </c>
      <c r="F1103" s="1157">
        <v>252034</v>
      </c>
    </row>
    <row r="1104" spans="1:6" ht="15">
      <c r="A1104" s="1157" t="s">
        <v>2495</v>
      </c>
      <c r="B1104" s="1157" t="s">
        <v>2522</v>
      </c>
      <c r="C1104" s="1157" t="s">
        <v>2493</v>
      </c>
      <c r="D1104" s="1157" t="s">
        <v>2521</v>
      </c>
      <c r="E1104" s="1156" t="s">
        <v>6118</v>
      </c>
      <c r="F1104" s="1157">
        <v>252042</v>
      </c>
    </row>
    <row r="1105" spans="1:6" ht="15">
      <c r="A1105" s="1157" t="s">
        <v>2495</v>
      </c>
      <c r="B1105" s="1157" t="s">
        <v>2520</v>
      </c>
      <c r="C1105" s="1157" t="s">
        <v>2493</v>
      </c>
      <c r="D1105" s="1157" t="s">
        <v>2519</v>
      </c>
      <c r="E1105" s="1156" t="s">
        <v>6119</v>
      </c>
      <c r="F1105" s="1157">
        <v>252069</v>
      </c>
    </row>
    <row r="1106" spans="1:6" ht="15">
      <c r="A1106" s="1157" t="s">
        <v>2495</v>
      </c>
      <c r="B1106" s="1157" t="s">
        <v>2518</v>
      </c>
      <c r="C1106" s="1157" t="s">
        <v>2493</v>
      </c>
      <c r="D1106" s="1157" t="s">
        <v>2517</v>
      </c>
      <c r="E1106" s="1156" t="s">
        <v>6120</v>
      </c>
      <c r="F1106" s="1157">
        <v>252077</v>
      </c>
    </row>
    <row r="1107" spans="1:6" ht="15">
      <c r="A1107" s="1157" t="s">
        <v>2495</v>
      </c>
      <c r="B1107" s="1157" t="s">
        <v>2516</v>
      </c>
      <c r="C1107" s="1157" t="s">
        <v>2493</v>
      </c>
      <c r="D1107" s="1157" t="s">
        <v>6121</v>
      </c>
      <c r="E1107" s="1156" t="s">
        <v>6122</v>
      </c>
      <c r="F1107" s="1157">
        <v>252085</v>
      </c>
    </row>
    <row r="1108" spans="1:6" ht="15">
      <c r="A1108" s="1157" t="s">
        <v>2495</v>
      </c>
      <c r="B1108" s="1157" t="s">
        <v>2515</v>
      </c>
      <c r="C1108" s="1157" t="s">
        <v>2493</v>
      </c>
      <c r="D1108" s="1157" t="s">
        <v>2514</v>
      </c>
      <c r="E1108" s="1156" t="s">
        <v>6123</v>
      </c>
      <c r="F1108" s="1157">
        <v>252093</v>
      </c>
    </row>
    <row r="1109" spans="1:6" ht="15">
      <c r="A1109" s="1157" t="s">
        <v>2495</v>
      </c>
      <c r="B1109" s="1157" t="s">
        <v>2513</v>
      </c>
      <c r="C1109" s="1157" t="s">
        <v>2493</v>
      </c>
      <c r="D1109" s="1157" t="s">
        <v>2512</v>
      </c>
      <c r="E1109" s="1156" t="s">
        <v>6124</v>
      </c>
      <c r="F1109" s="1157">
        <v>252107</v>
      </c>
    </row>
    <row r="1110" spans="1:6" ht="15">
      <c r="A1110" s="1157" t="s">
        <v>2495</v>
      </c>
      <c r="B1110" s="1157" t="s">
        <v>2511</v>
      </c>
      <c r="C1110" s="1157" t="s">
        <v>2493</v>
      </c>
      <c r="D1110" s="1157" t="s">
        <v>2510</v>
      </c>
      <c r="E1110" s="1156" t="s">
        <v>6125</v>
      </c>
      <c r="F1110" s="1157">
        <v>252115</v>
      </c>
    </row>
    <row r="1111" spans="1:6" ht="15">
      <c r="A1111" s="1157" t="s">
        <v>2495</v>
      </c>
      <c r="B1111" s="1157" t="s">
        <v>2509</v>
      </c>
      <c r="C1111" s="1157" t="s">
        <v>2493</v>
      </c>
      <c r="D1111" s="1157" t="s">
        <v>2508</v>
      </c>
      <c r="E1111" s="1156" t="s">
        <v>6126</v>
      </c>
      <c r="F1111" s="1157">
        <v>252123</v>
      </c>
    </row>
    <row r="1112" spans="1:6" ht="15">
      <c r="A1112" s="1157" t="s">
        <v>2495</v>
      </c>
      <c r="B1112" s="1157" t="s">
        <v>2507</v>
      </c>
      <c r="C1112" s="1157" t="s">
        <v>2493</v>
      </c>
      <c r="D1112" s="1157" t="s">
        <v>2506</v>
      </c>
      <c r="E1112" s="1156" t="s">
        <v>6127</v>
      </c>
      <c r="F1112" s="1157">
        <v>252131</v>
      </c>
    </row>
    <row r="1113" spans="1:6" ht="15">
      <c r="A1113" s="1157" t="s">
        <v>2495</v>
      </c>
      <c r="B1113" s="1157" t="s">
        <v>2505</v>
      </c>
      <c r="C1113" s="1157" t="s">
        <v>2493</v>
      </c>
      <c r="D1113" s="1157" t="s">
        <v>2504</v>
      </c>
      <c r="E1113" s="1156" t="s">
        <v>6128</v>
      </c>
      <c r="F1113" s="1157">
        <v>252140</v>
      </c>
    </row>
    <row r="1114" spans="1:6" ht="15">
      <c r="A1114" s="1157" t="s">
        <v>2495</v>
      </c>
      <c r="B1114" s="1157" t="s">
        <v>2104</v>
      </c>
      <c r="C1114" s="1157" t="s">
        <v>2493</v>
      </c>
      <c r="D1114" s="1157" t="s">
        <v>2103</v>
      </c>
      <c r="E1114" s="1156" t="s">
        <v>6129</v>
      </c>
      <c r="F1114" s="1157">
        <v>253839</v>
      </c>
    </row>
    <row r="1115" spans="1:6" ht="15">
      <c r="A1115" s="1157" t="s">
        <v>2495</v>
      </c>
      <c r="B1115" s="1157" t="s">
        <v>2503</v>
      </c>
      <c r="C1115" s="1157" t="s">
        <v>2493</v>
      </c>
      <c r="D1115" s="1157" t="s">
        <v>2502</v>
      </c>
      <c r="E1115" s="1156" t="s">
        <v>6130</v>
      </c>
      <c r="F1115" s="1157">
        <v>253847</v>
      </c>
    </row>
    <row r="1116" spans="1:6" ht="15">
      <c r="A1116" s="1157" t="s">
        <v>2495</v>
      </c>
      <c r="B1116" s="1157" t="s">
        <v>2501</v>
      </c>
      <c r="C1116" s="1157" t="s">
        <v>2493</v>
      </c>
      <c r="D1116" s="1157" t="s">
        <v>2500</v>
      </c>
      <c r="E1116" s="1156" t="s">
        <v>6131</v>
      </c>
      <c r="F1116" s="1157">
        <v>254258</v>
      </c>
    </row>
    <row r="1117" spans="1:6" ht="15">
      <c r="A1117" s="1157" t="s">
        <v>2495</v>
      </c>
      <c r="B1117" s="1157" t="s">
        <v>2499</v>
      </c>
      <c r="C1117" s="1157" t="s">
        <v>2493</v>
      </c>
      <c r="D1117" s="1157" t="s">
        <v>2498</v>
      </c>
      <c r="E1117" s="1156" t="s">
        <v>6132</v>
      </c>
      <c r="F1117" s="1157">
        <v>254410</v>
      </c>
    </row>
    <row r="1118" spans="1:6" ht="15">
      <c r="A1118" s="1157" t="s">
        <v>2495</v>
      </c>
      <c r="B1118" s="1157" t="s">
        <v>2497</v>
      </c>
      <c r="C1118" s="1157" t="s">
        <v>2493</v>
      </c>
      <c r="D1118" s="1157" t="s">
        <v>2496</v>
      </c>
      <c r="E1118" s="1156" t="s">
        <v>6133</v>
      </c>
      <c r="F1118" s="1157">
        <v>254428</v>
      </c>
    </row>
    <row r="1119" spans="1:6" ht="15">
      <c r="A1119" s="1157" t="s">
        <v>2495</v>
      </c>
      <c r="B1119" s="1157" t="s">
        <v>2494</v>
      </c>
      <c r="C1119" s="1157" t="s">
        <v>2493</v>
      </c>
      <c r="D1119" s="1157" t="s">
        <v>2492</v>
      </c>
      <c r="E1119" s="1156" t="s">
        <v>6134</v>
      </c>
      <c r="F1119" s="1157">
        <v>254436</v>
      </c>
    </row>
    <row r="1120" spans="1:6" ht="15">
      <c r="A1120" s="1154" t="s">
        <v>2444</v>
      </c>
      <c r="B1120" s="1155"/>
      <c r="C1120" s="1155" t="s">
        <v>2442</v>
      </c>
      <c r="D1120" s="1155"/>
      <c r="E1120" s="1156" t="s">
        <v>2444</v>
      </c>
      <c r="F1120" s="1154">
        <v>260002</v>
      </c>
    </row>
    <row r="1121" spans="1:6" ht="15">
      <c r="A1121" s="1157" t="s">
        <v>2444</v>
      </c>
      <c r="B1121" s="1157" t="s">
        <v>2491</v>
      </c>
      <c r="C1121" s="1157" t="s">
        <v>2442</v>
      </c>
      <c r="D1121" s="1157" t="s">
        <v>6135</v>
      </c>
      <c r="E1121" s="1156" t="s">
        <v>6136</v>
      </c>
      <c r="F1121" s="1157">
        <v>261009</v>
      </c>
    </row>
    <row r="1122" spans="1:6" ht="15">
      <c r="A1122" s="1157" t="s">
        <v>2444</v>
      </c>
      <c r="B1122" s="1157" t="s">
        <v>2490</v>
      </c>
      <c r="C1122" s="1157" t="s">
        <v>2442</v>
      </c>
      <c r="D1122" s="1157" t="s">
        <v>2489</v>
      </c>
      <c r="E1122" s="1156" t="s">
        <v>6137</v>
      </c>
      <c r="F1122" s="1157">
        <v>262013</v>
      </c>
    </row>
    <row r="1123" spans="1:6" ht="15">
      <c r="A1123" s="1157" t="s">
        <v>2444</v>
      </c>
      <c r="B1123" s="1157" t="s">
        <v>2488</v>
      </c>
      <c r="C1123" s="1157" t="s">
        <v>2442</v>
      </c>
      <c r="D1123" s="1157" t="s">
        <v>2487</v>
      </c>
      <c r="E1123" s="1156" t="s">
        <v>6138</v>
      </c>
      <c r="F1123" s="1157">
        <v>262021</v>
      </c>
    </row>
    <row r="1124" spans="1:6" ht="15">
      <c r="A1124" s="1157" t="s">
        <v>2444</v>
      </c>
      <c r="B1124" s="1157" t="s">
        <v>2486</v>
      </c>
      <c r="C1124" s="1157" t="s">
        <v>2442</v>
      </c>
      <c r="D1124" s="1157" t="s">
        <v>2485</v>
      </c>
      <c r="E1124" s="1156" t="s">
        <v>6139</v>
      </c>
      <c r="F1124" s="1157">
        <v>262030</v>
      </c>
    </row>
    <row r="1125" spans="1:6" ht="15">
      <c r="A1125" s="1157" t="s">
        <v>2444</v>
      </c>
      <c r="B1125" s="1157" t="s">
        <v>2484</v>
      </c>
      <c r="C1125" s="1157" t="s">
        <v>2442</v>
      </c>
      <c r="D1125" s="1157" t="s">
        <v>2483</v>
      </c>
      <c r="E1125" s="1156" t="s">
        <v>6140</v>
      </c>
      <c r="F1125" s="1157">
        <v>262048</v>
      </c>
    </row>
    <row r="1126" spans="1:6" ht="15">
      <c r="A1126" s="1157" t="s">
        <v>2444</v>
      </c>
      <c r="B1126" s="1157" t="s">
        <v>2482</v>
      </c>
      <c r="C1126" s="1157" t="s">
        <v>2442</v>
      </c>
      <c r="D1126" s="1157" t="s">
        <v>2481</v>
      </c>
      <c r="E1126" s="1156" t="s">
        <v>6141</v>
      </c>
      <c r="F1126" s="1157">
        <v>262056</v>
      </c>
    </row>
    <row r="1127" spans="1:6" ht="15">
      <c r="A1127" s="1157" t="s">
        <v>2444</v>
      </c>
      <c r="B1127" s="1157" t="s">
        <v>2480</v>
      </c>
      <c r="C1127" s="1157" t="s">
        <v>2442</v>
      </c>
      <c r="D1127" s="1157" t="s">
        <v>2479</v>
      </c>
      <c r="E1127" s="1156" t="s">
        <v>6142</v>
      </c>
      <c r="F1127" s="1157">
        <v>262064</v>
      </c>
    </row>
    <row r="1128" spans="1:6" ht="15">
      <c r="A1128" s="1157" t="s">
        <v>2444</v>
      </c>
      <c r="B1128" s="1157" t="s">
        <v>2478</v>
      </c>
      <c r="C1128" s="1157" t="s">
        <v>2442</v>
      </c>
      <c r="D1128" s="1157" t="s">
        <v>6143</v>
      </c>
      <c r="E1128" s="1156" t="s">
        <v>6144</v>
      </c>
      <c r="F1128" s="1157">
        <v>262072</v>
      </c>
    </row>
    <row r="1129" spans="1:6" ht="15">
      <c r="A1129" s="1157" t="s">
        <v>2444</v>
      </c>
      <c r="B1129" s="1157" t="s">
        <v>2477</v>
      </c>
      <c r="C1129" s="1157" t="s">
        <v>2442</v>
      </c>
      <c r="D1129" s="1157" t="s">
        <v>2476</v>
      </c>
      <c r="E1129" s="1156" t="s">
        <v>6145</v>
      </c>
      <c r="F1129" s="1157">
        <v>262081</v>
      </c>
    </row>
    <row r="1130" spans="1:6" ht="15">
      <c r="A1130" s="1157" t="s">
        <v>2444</v>
      </c>
      <c r="B1130" s="1157" t="s">
        <v>2475</v>
      </c>
      <c r="C1130" s="1157" t="s">
        <v>2442</v>
      </c>
      <c r="D1130" s="1157" t="s">
        <v>2474</v>
      </c>
      <c r="E1130" s="1156" t="s">
        <v>6146</v>
      </c>
      <c r="F1130" s="1157">
        <v>262099</v>
      </c>
    </row>
    <row r="1131" spans="1:6" ht="15">
      <c r="A1131" s="1157" t="s">
        <v>2444</v>
      </c>
      <c r="B1131" s="1157" t="s">
        <v>2473</v>
      </c>
      <c r="C1131" s="1157" t="s">
        <v>2442</v>
      </c>
      <c r="D1131" s="1157" t="s">
        <v>2472</v>
      </c>
      <c r="E1131" s="1156" t="s">
        <v>6147</v>
      </c>
      <c r="F1131" s="1157">
        <v>262102</v>
      </c>
    </row>
    <row r="1132" spans="1:6" ht="15">
      <c r="A1132" s="1157" t="s">
        <v>2444</v>
      </c>
      <c r="B1132" s="1157" t="s">
        <v>2471</v>
      </c>
      <c r="C1132" s="1157" t="s">
        <v>2442</v>
      </c>
      <c r="D1132" s="1157" t="s">
        <v>2470</v>
      </c>
      <c r="E1132" s="1156" t="s">
        <v>6148</v>
      </c>
      <c r="F1132" s="1157">
        <v>262111</v>
      </c>
    </row>
    <row r="1133" spans="1:6" ht="15">
      <c r="A1133" s="1157" t="s">
        <v>2444</v>
      </c>
      <c r="B1133" s="1157" t="s">
        <v>2469</v>
      </c>
      <c r="C1133" s="1157" t="s">
        <v>2442</v>
      </c>
      <c r="D1133" s="1157" t="s">
        <v>2468</v>
      </c>
      <c r="E1133" s="1156" t="s">
        <v>6149</v>
      </c>
      <c r="F1133" s="1157">
        <v>262129</v>
      </c>
    </row>
    <row r="1134" spans="1:6" ht="15">
      <c r="A1134" s="1157" t="s">
        <v>2444</v>
      </c>
      <c r="B1134" s="1157" t="s">
        <v>2467</v>
      </c>
      <c r="C1134" s="1157" t="s">
        <v>2442</v>
      </c>
      <c r="D1134" s="1157" t="s">
        <v>2466</v>
      </c>
      <c r="E1134" s="1156" t="s">
        <v>6150</v>
      </c>
      <c r="F1134" s="1157">
        <v>262137</v>
      </c>
    </row>
    <row r="1135" spans="1:6" ht="15">
      <c r="A1135" s="1157" t="s">
        <v>2444</v>
      </c>
      <c r="B1135" s="1157" t="s">
        <v>2465</v>
      </c>
      <c r="C1135" s="1157" t="s">
        <v>2442</v>
      </c>
      <c r="D1135" s="1157" t="s">
        <v>6151</v>
      </c>
      <c r="E1135" s="1156" t="s">
        <v>6152</v>
      </c>
      <c r="F1135" s="1157">
        <v>262145</v>
      </c>
    </row>
    <row r="1136" spans="1:6" ht="15">
      <c r="A1136" s="1157" t="s">
        <v>2444</v>
      </c>
      <c r="B1136" s="1157" t="s">
        <v>2464</v>
      </c>
      <c r="C1136" s="1157" t="s">
        <v>2442</v>
      </c>
      <c r="D1136" s="1157" t="s">
        <v>2463</v>
      </c>
      <c r="E1136" s="1156" t="s">
        <v>6153</v>
      </c>
      <c r="F1136" s="1157">
        <v>263036</v>
      </c>
    </row>
    <row r="1137" spans="1:6" ht="15">
      <c r="A1137" s="1157" t="s">
        <v>2444</v>
      </c>
      <c r="B1137" s="1157" t="s">
        <v>2462</v>
      </c>
      <c r="C1137" s="1157" t="s">
        <v>2442</v>
      </c>
      <c r="D1137" s="1157" t="s">
        <v>2461</v>
      </c>
      <c r="E1137" s="1156" t="s">
        <v>6154</v>
      </c>
      <c r="F1137" s="1157">
        <v>263222</v>
      </c>
    </row>
    <row r="1138" spans="1:6" ht="15">
      <c r="A1138" s="1157" t="s">
        <v>2444</v>
      </c>
      <c r="B1138" s="1157" t="s">
        <v>2460</v>
      </c>
      <c r="C1138" s="1157" t="s">
        <v>2442</v>
      </c>
      <c r="D1138" s="1157" t="s">
        <v>2459</v>
      </c>
      <c r="E1138" s="1156" t="s">
        <v>6155</v>
      </c>
      <c r="F1138" s="1157">
        <v>263435</v>
      </c>
    </row>
    <row r="1139" spans="1:6" ht="15">
      <c r="A1139" s="1157" t="s">
        <v>2444</v>
      </c>
      <c r="B1139" s="1157" t="s">
        <v>2458</v>
      </c>
      <c r="C1139" s="1157" t="s">
        <v>2442</v>
      </c>
      <c r="D1139" s="1157" t="s">
        <v>2457</v>
      </c>
      <c r="E1139" s="1156" t="s">
        <v>6156</v>
      </c>
      <c r="F1139" s="1157">
        <v>263443</v>
      </c>
    </row>
    <row r="1140" spans="1:6" ht="15">
      <c r="A1140" s="1157" t="s">
        <v>2444</v>
      </c>
      <c r="B1140" s="1157" t="s">
        <v>2456</v>
      </c>
      <c r="C1140" s="1157" t="s">
        <v>2442</v>
      </c>
      <c r="D1140" s="1157" t="s">
        <v>2455</v>
      </c>
      <c r="E1140" s="1156" t="s">
        <v>6157</v>
      </c>
      <c r="F1140" s="1157">
        <v>263648</v>
      </c>
    </row>
    <row r="1141" spans="1:6" ht="15">
      <c r="A1141" s="1157" t="s">
        <v>2444</v>
      </c>
      <c r="B1141" s="1157" t="s">
        <v>2454</v>
      </c>
      <c r="C1141" s="1157" t="s">
        <v>2442</v>
      </c>
      <c r="D1141" s="1157" t="s">
        <v>2453</v>
      </c>
      <c r="E1141" s="1156" t="s">
        <v>6158</v>
      </c>
      <c r="F1141" s="1157">
        <v>263656</v>
      </c>
    </row>
    <row r="1142" spans="1:6" ht="15">
      <c r="A1142" s="1157" t="s">
        <v>2444</v>
      </c>
      <c r="B1142" s="1157" t="s">
        <v>2452</v>
      </c>
      <c r="C1142" s="1157" t="s">
        <v>2442</v>
      </c>
      <c r="D1142" s="1157" t="s">
        <v>2451</v>
      </c>
      <c r="E1142" s="1156" t="s">
        <v>6159</v>
      </c>
      <c r="F1142" s="1157">
        <v>263664</v>
      </c>
    </row>
    <row r="1143" spans="1:6" ht="15">
      <c r="A1143" s="1157" t="s">
        <v>2444</v>
      </c>
      <c r="B1143" s="1157" t="s">
        <v>2450</v>
      </c>
      <c r="C1143" s="1157" t="s">
        <v>2442</v>
      </c>
      <c r="D1143" s="1157" t="s">
        <v>2449</v>
      </c>
      <c r="E1143" s="1156" t="s">
        <v>6160</v>
      </c>
      <c r="F1143" s="1157">
        <v>263672</v>
      </c>
    </row>
    <row r="1144" spans="1:6" ht="15">
      <c r="A1144" s="1157" t="s">
        <v>2444</v>
      </c>
      <c r="B1144" s="1157" t="s">
        <v>2448</v>
      </c>
      <c r="C1144" s="1157" t="s">
        <v>2442</v>
      </c>
      <c r="D1144" s="1157" t="s">
        <v>2447</v>
      </c>
      <c r="E1144" s="1156" t="s">
        <v>6161</v>
      </c>
      <c r="F1144" s="1157">
        <v>264075</v>
      </c>
    </row>
    <row r="1145" spans="1:6" ht="15">
      <c r="A1145" s="1157" t="s">
        <v>2444</v>
      </c>
      <c r="B1145" s="1157" t="s">
        <v>2446</v>
      </c>
      <c r="C1145" s="1157" t="s">
        <v>2442</v>
      </c>
      <c r="D1145" s="1157" t="s">
        <v>2445</v>
      </c>
      <c r="E1145" s="1156" t="s">
        <v>6162</v>
      </c>
      <c r="F1145" s="1157">
        <v>264636</v>
      </c>
    </row>
    <row r="1146" spans="1:6" ht="15">
      <c r="A1146" s="1157" t="s">
        <v>2444</v>
      </c>
      <c r="B1146" s="1157" t="s">
        <v>2443</v>
      </c>
      <c r="C1146" s="1157" t="s">
        <v>2442</v>
      </c>
      <c r="D1146" s="1157" t="s">
        <v>2441</v>
      </c>
      <c r="E1146" s="1156" t="s">
        <v>6163</v>
      </c>
      <c r="F1146" s="1157">
        <v>264652</v>
      </c>
    </row>
    <row r="1147" spans="1:6" ht="15">
      <c r="A1147" s="1154" t="s">
        <v>2361</v>
      </c>
      <c r="B1147" s="1155"/>
      <c r="C1147" s="1155" t="s">
        <v>2359</v>
      </c>
      <c r="D1147" s="1155"/>
      <c r="E1147" s="1156" t="s">
        <v>2361</v>
      </c>
      <c r="F1147" s="1154">
        <v>270008</v>
      </c>
    </row>
    <row r="1148" spans="1:6" ht="15">
      <c r="A1148" s="1157" t="s">
        <v>2361</v>
      </c>
      <c r="B1148" s="1157" t="s">
        <v>2440</v>
      </c>
      <c r="C1148" s="1157" t="s">
        <v>2359</v>
      </c>
      <c r="D1148" s="1157" t="s">
        <v>2439</v>
      </c>
      <c r="E1148" s="1156" t="s">
        <v>6164</v>
      </c>
      <c r="F1148" s="1157">
        <v>271004</v>
      </c>
    </row>
    <row r="1149" spans="1:6" ht="15">
      <c r="A1149" s="1157" t="s">
        <v>2361</v>
      </c>
      <c r="B1149" s="1157" t="s">
        <v>2438</v>
      </c>
      <c r="C1149" s="1157" t="s">
        <v>2359</v>
      </c>
      <c r="D1149" s="1157" t="s">
        <v>2437</v>
      </c>
      <c r="E1149" s="1156" t="s">
        <v>6165</v>
      </c>
      <c r="F1149" s="1157">
        <v>271403</v>
      </c>
    </row>
    <row r="1150" spans="1:6" ht="15">
      <c r="A1150" s="1157" t="s">
        <v>2361</v>
      </c>
      <c r="B1150" s="1157" t="s">
        <v>2436</v>
      </c>
      <c r="C1150" s="1157" t="s">
        <v>2359</v>
      </c>
      <c r="D1150" s="1157" t="s">
        <v>2435</v>
      </c>
      <c r="E1150" s="1156" t="s">
        <v>6166</v>
      </c>
      <c r="F1150" s="1157">
        <v>272027</v>
      </c>
    </row>
    <row r="1151" spans="1:6" ht="15">
      <c r="A1151" s="1157" t="s">
        <v>2361</v>
      </c>
      <c r="B1151" s="1157" t="s">
        <v>2434</v>
      </c>
      <c r="C1151" s="1157" t="s">
        <v>2359</v>
      </c>
      <c r="D1151" s="1157" t="s">
        <v>2433</v>
      </c>
      <c r="E1151" s="1156" t="s">
        <v>6167</v>
      </c>
      <c r="F1151" s="1157">
        <v>272035</v>
      </c>
    </row>
    <row r="1152" spans="1:6" ht="15">
      <c r="A1152" s="1157" t="s">
        <v>2361</v>
      </c>
      <c r="B1152" s="1157" t="s">
        <v>2432</v>
      </c>
      <c r="C1152" s="1157" t="s">
        <v>2359</v>
      </c>
      <c r="D1152" s="1157" t="s">
        <v>2431</v>
      </c>
      <c r="E1152" s="1156" t="s">
        <v>6168</v>
      </c>
      <c r="F1152" s="1157">
        <v>272043</v>
      </c>
    </row>
    <row r="1153" spans="1:6" ht="15">
      <c r="A1153" s="1157" t="s">
        <v>2361</v>
      </c>
      <c r="B1153" s="1157" t="s">
        <v>2430</v>
      </c>
      <c r="C1153" s="1157" t="s">
        <v>2359</v>
      </c>
      <c r="D1153" s="1157" t="s">
        <v>2429</v>
      </c>
      <c r="E1153" s="1156" t="s">
        <v>6169</v>
      </c>
      <c r="F1153" s="1157">
        <v>272051</v>
      </c>
    </row>
    <row r="1154" spans="1:6" ht="15">
      <c r="A1154" s="1157" t="s">
        <v>2361</v>
      </c>
      <c r="B1154" s="1157" t="s">
        <v>2428</v>
      </c>
      <c r="C1154" s="1157" t="s">
        <v>2359</v>
      </c>
      <c r="D1154" s="1157" t="s">
        <v>2427</v>
      </c>
      <c r="E1154" s="1156" t="s">
        <v>6170</v>
      </c>
      <c r="F1154" s="1157">
        <v>272060</v>
      </c>
    </row>
    <row r="1155" spans="1:6" ht="15">
      <c r="A1155" s="1157" t="s">
        <v>2361</v>
      </c>
      <c r="B1155" s="1157" t="s">
        <v>2426</v>
      </c>
      <c r="C1155" s="1157" t="s">
        <v>2359</v>
      </c>
      <c r="D1155" s="1157" t="s">
        <v>2425</v>
      </c>
      <c r="E1155" s="1156" t="s">
        <v>6171</v>
      </c>
      <c r="F1155" s="1157">
        <v>272078</v>
      </c>
    </row>
    <row r="1156" spans="1:6" ht="15">
      <c r="A1156" s="1157" t="s">
        <v>2361</v>
      </c>
      <c r="B1156" s="1157" t="s">
        <v>2424</v>
      </c>
      <c r="C1156" s="1157" t="s">
        <v>2359</v>
      </c>
      <c r="D1156" s="1157" t="s">
        <v>2423</v>
      </c>
      <c r="E1156" s="1156" t="s">
        <v>6172</v>
      </c>
      <c r="F1156" s="1157">
        <v>272086</v>
      </c>
    </row>
    <row r="1157" spans="1:6" ht="15">
      <c r="A1157" s="1157" t="s">
        <v>2361</v>
      </c>
      <c r="B1157" s="1157" t="s">
        <v>2422</v>
      </c>
      <c r="C1157" s="1157" t="s">
        <v>2359</v>
      </c>
      <c r="D1157" s="1157" t="s">
        <v>2421</v>
      </c>
      <c r="E1157" s="1156" t="s">
        <v>6173</v>
      </c>
      <c r="F1157" s="1157">
        <v>272094</v>
      </c>
    </row>
    <row r="1158" spans="1:6" ht="15">
      <c r="A1158" s="1157" t="s">
        <v>2361</v>
      </c>
      <c r="B1158" s="1157" t="s">
        <v>2420</v>
      </c>
      <c r="C1158" s="1157" t="s">
        <v>2359</v>
      </c>
      <c r="D1158" s="1157" t="s">
        <v>2419</v>
      </c>
      <c r="E1158" s="1156" t="s">
        <v>6174</v>
      </c>
      <c r="F1158" s="1157">
        <v>272108</v>
      </c>
    </row>
    <row r="1159" spans="1:6" ht="15">
      <c r="A1159" s="1157" t="s">
        <v>2361</v>
      </c>
      <c r="B1159" s="1157" t="s">
        <v>2418</v>
      </c>
      <c r="C1159" s="1157" t="s">
        <v>2359</v>
      </c>
      <c r="D1159" s="1157" t="s">
        <v>2417</v>
      </c>
      <c r="E1159" s="1156" t="s">
        <v>6175</v>
      </c>
      <c r="F1159" s="1157">
        <v>272116</v>
      </c>
    </row>
    <row r="1160" spans="1:6" ht="15">
      <c r="A1160" s="1157" t="s">
        <v>2361</v>
      </c>
      <c r="B1160" s="1157" t="s">
        <v>2416</v>
      </c>
      <c r="C1160" s="1157" t="s">
        <v>2359</v>
      </c>
      <c r="D1160" s="1157" t="s">
        <v>2415</v>
      </c>
      <c r="E1160" s="1156" t="s">
        <v>6176</v>
      </c>
      <c r="F1160" s="1157">
        <v>272124</v>
      </c>
    </row>
    <row r="1161" spans="1:6" ht="15">
      <c r="A1161" s="1157" t="s">
        <v>2361</v>
      </c>
      <c r="B1161" s="1157" t="s">
        <v>2414</v>
      </c>
      <c r="C1161" s="1157" t="s">
        <v>2359</v>
      </c>
      <c r="D1161" s="1157" t="s">
        <v>2413</v>
      </c>
      <c r="E1161" s="1156" t="s">
        <v>6177</v>
      </c>
      <c r="F1161" s="1157">
        <v>272132</v>
      </c>
    </row>
    <row r="1162" spans="1:6" ht="15">
      <c r="A1162" s="1157" t="s">
        <v>2361</v>
      </c>
      <c r="B1162" s="1157" t="s">
        <v>2412</v>
      </c>
      <c r="C1162" s="1157" t="s">
        <v>2359</v>
      </c>
      <c r="D1162" s="1157" t="s">
        <v>2411</v>
      </c>
      <c r="E1162" s="1156" t="s">
        <v>6178</v>
      </c>
      <c r="F1162" s="1157">
        <v>272141</v>
      </c>
    </row>
    <row r="1163" spans="1:6" ht="15">
      <c r="A1163" s="1157" t="s">
        <v>2361</v>
      </c>
      <c r="B1163" s="1157" t="s">
        <v>2410</v>
      </c>
      <c r="C1163" s="1157" t="s">
        <v>2359</v>
      </c>
      <c r="D1163" s="1157" t="s">
        <v>2409</v>
      </c>
      <c r="E1163" s="1156" t="s">
        <v>6179</v>
      </c>
      <c r="F1163" s="1157">
        <v>272159</v>
      </c>
    </row>
    <row r="1164" spans="1:6" ht="15">
      <c r="A1164" s="1157" t="s">
        <v>2361</v>
      </c>
      <c r="B1164" s="1157" t="s">
        <v>2408</v>
      </c>
      <c r="C1164" s="1157" t="s">
        <v>2359</v>
      </c>
      <c r="D1164" s="1157" t="s">
        <v>2407</v>
      </c>
      <c r="E1164" s="1156" t="s">
        <v>6180</v>
      </c>
      <c r="F1164" s="1157">
        <v>272167</v>
      </c>
    </row>
    <row r="1165" spans="1:6" ht="15">
      <c r="A1165" s="1157" t="s">
        <v>2361</v>
      </c>
      <c r="B1165" s="1157" t="s">
        <v>2406</v>
      </c>
      <c r="C1165" s="1157" t="s">
        <v>2359</v>
      </c>
      <c r="D1165" s="1157" t="s">
        <v>2405</v>
      </c>
      <c r="E1165" s="1156" t="s">
        <v>6181</v>
      </c>
      <c r="F1165" s="1157">
        <v>272175</v>
      </c>
    </row>
    <row r="1166" spans="1:6" ht="15">
      <c r="A1166" s="1157" t="s">
        <v>2361</v>
      </c>
      <c r="B1166" s="1157" t="s">
        <v>2404</v>
      </c>
      <c r="C1166" s="1157" t="s">
        <v>2359</v>
      </c>
      <c r="D1166" s="1157" t="s">
        <v>2403</v>
      </c>
      <c r="E1166" s="1156" t="s">
        <v>6182</v>
      </c>
      <c r="F1166" s="1157">
        <v>272183</v>
      </c>
    </row>
    <row r="1167" spans="1:6" ht="15">
      <c r="A1167" s="1157" t="s">
        <v>2361</v>
      </c>
      <c r="B1167" s="1157" t="s">
        <v>2402</v>
      </c>
      <c r="C1167" s="1157" t="s">
        <v>2359</v>
      </c>
      <c r="D1167" s="1157" t="s">
        <v>1328</v>
      </c>
      <c r="E1167" s="1156" t="s">
        <v>6183</v>
      </c>
      <c r="F1167" s="1157">
        <v>272191</v>
      </c>
    </row>
    <row r="1168" spans="1:6" ht="15">
      <c r="A1168" s="1157" t="s">
        <v>2361</v>
      </c>
      <c r="B1168" s="1157" t="s">
        <v>2401</v>
      </c>
      <c r="C1168" s="1157" t="s">
        <v>2359</v>
      </c>
      <c r="D1168" s="1157" t="s">
        <v>2400</v>
      </c>
      <c r="E1168" s="1156" t="s">
        <v>6184</v>
      </c>
      <c r="F1168" s="1157">
        <v>272205</v>
      </c>
    </row>
    <row r="1169" spans="1:6" ht="15">
      <c r="A1169" s="1157" t="s">
        <v>2361</v>
      </c>
      <c r="B1169" s="1157" t="s">
        <v>2399</v>
      </c>
      <c r="C1169" s="1157" t="s">
        <v>2359</v>
      </c>
      <c r="D1169" s="1157" t="s">
        <v>2398</v>
      </c>
      <c r="E1169" s="1156" t="s">
        <v>6185</v>
      </c>
      <c r="F1169" s="1157">
        <v>272213</v>
      </c>
    </row>
    <row r="1170" spans="1:6" ht="15">
      <c r="A1170" s="1157" t="s">
        <v>2361</v>
      </c>
      <c r="B1170" s="1157" t="s">
        <v>2397</v>
      </c>
      <c r="C1170" s="1157" t="s">
        <v>2359</v>
      </c>
      <c r="D1170" s="1157" t="s">
        <v>2396</v>
      </c>
      <c r="E1170" s="1156" t="s">
        <v>6186</v>
      </c>
      <c r="F1170" s="1157">
        <v>272221</v>
      </c>
    </row>
    <row r="1171" spans="1:6" ht="15">
      <c r="A1171" s="1157" t="s">
        <v>2361</v>
      </c>
      <c r="B1171" s="1157" t="s">
        <v>2395</v>
      </c>
      <c r="C1171" s="1157" t="s">
        <v>2359</v>
      </c>
      <c r="D1171" s="1157" t="s">
        <v>2394</v>
      </c>
      <c r="E1171" s="1156" t="s">
        <v>6187</v>
      </c>
      <c r="F1171" s="1157">
        <v>272230</v>
      </c>
    </row>
    <row r="1172" spans="1:6" ht="15">
      <c r="A1172" s="1157" t="s">
        <v>2361</v>
      </c>
      <c r="B1172" s="1157" t="s">
        <v>2393</v>
      </c>
      <c r="C1172" s="1157" t="s">
        <v>2359</v>
      </c>
      <c r="D1172" s="1157" t="s">
        <v>6188</v>
      </c>
      <c r="E1172" s="1156" t="s">
        <v>6189</v>
      </c>
      <c r="F1172" s="1157">
        <v>272248</v>
      </c>
    </row>
    <row r="1173" spans="1:6" ht="15">
      <c r="A1173" s="1157" t="s">
        <v>2361</v>
      </c>
      <c r="B1173" s="1157" t="s">
        <v>2392</v>
      </c>
      <c r="C1173" s="1157" t="s">
        <v>2359</v>
      </c>
      <c r="D1173" s="1157" t="s">
        <v>2391</v>
      </c>
      <c r="E1173" s="1156" t="s">
        <v>6190</v>
      </c>
      <c r="F1173" s="1157">
        <v>272256</v>
      </c>
    </row>
    <row r="1174" spans="1:6" ht="15">
      <c r="A1174" s="1157" t="s">
        <v>2361</v>
      </c>
      <c r="B1174" s="1157" t="s">
        <v>2390</v>
      </c>
      <c r="C1174" s="1157" t="s">
        <v>2359</v>
      </c>
      <c r="D1174" s="1157" t="s">
        <v>2389</v>
      </c>
      <c r="E1174" s="1156" t="s">
        <v>6191</v>
      </c>
      <c r="F1174" s="1157">
        <v>272264</v>
      </c>
    </row>
    <row r="1175" spans="1:6" ht="15">
      <c r="A1175" s="1157" t="s">
        <v>2361</v>
      </c>
      <c r="B1175" s="1157" t="s">
        <v>2388</v>
      </c>
      <c r="C1175" s="1157" t="s">
        <v>2359</v>
      </c>
      <c r="D1175" s="1157" t="s">
        <v>2387</v>
      </c>
      <c r="E1175" s="1156" t="s">
        <v>6192</v>
      </c>
      <c r="F1175" s="1157">
        <v>272272</v>
      </c>
    </row>
    <row r="1176" spans="1:6" ht="15">
      <c r="A1176" s="1157" t="s">
        <v>2361</v>
      </c>
      <c r="B1176" s="1157" t="s">
        <v>2386</v>
      </c>
      <c r="C1176" s="1157" t="s">
        <v>2359</v>
      </c>
      <c r="D1176" s="1157" t="s">
        <v>2385</v>
      </c>
      <c r="E1176" s="1156" t="s">
        <v>6193</v>
      </c>
      <c r="F1176" s="1157">
        <v>272281</v>
      </c>
    </row>
    <row r="1177" spans="1:6" ht="15">
      <c r="A1177" s="1157" t="s">
        <v>2361</v>
      </c>
      <c r="B1177" s="1157" t="s">
        <v>2384</v>
      </c>
      <c r="C1177" s="1157" t="s">
        <v>2359</v>
      </c>
      <c r="D1177" s="1157" t="s">
        <v>2383</v>
      </c>
      <c r="E1177" s="1156" t="s">
        <v>6194</v>
      </c>
      <c r="F1177" s="1157">
        <v>272299</v>
      </c>
    </row>
    <row r="1178" spans="1:6" ht="15">
      <c r="A1178" s="1157" t="s">
        <v>2361</v>
      </c>
      <c r="B1178" s="1157" t="s">
        <v>2382</v>
      </c>
      <c r="C1178" s="1157" t="s">
        <v>2359</v>
      </c>
      <c r="D1178" s="1157" t="s">
        <v>2381</v>
      </c>
      <c r="E1178" s="1156" t="s">
        <v>6195</v>
      </c>
      <c r="F1178" s="1157">
        <v>272302</v>
      </c>
    </row>
    <row r="1179" spans="1:6" ht="15">
      <c r="A1179" s="1157" t="s">
        <v>2361</v>
      </c>
      <c r="B1179" s="1157" t="s">
        <v>2380</v>
      </c>
      <c r="C1179" s="1157" t="s">
        <v>2359</v>
      </c>
      <c r="D1179" s="1157" t="s">
        <v>2379</v>
      </c>
      <c r="E1179" s="1156" t="s">
        <v>6196</v>
      </c>
      <c r="F1179" s="1157">
        <v>272311</v>
      </c>
    </row>
    <row r="1180" spans="1:6" ht="15">
      <c r="A1180" s="1157" t="s">
        <v>2361</v>
      </c>
      <c r="B1180" s="1157" t="s">
        <v>2378</v>
      </c>
      <c r="C1180" s="1157" t="s">
        <v>2359</v>
      </c>
      <c r="D1180" s="1157" t="s">
        <v>2377</v>
      </c>
      <c r="E1180" s="1156" t="s">
        <v>6197</v>
      </c>
      <c r="F1180" s="1157">
        <v>272329</v>
      </c>
    </row>
    <row r="1181" spans="1:6" ht="15">
      <c r="A1181" s="1157" t="s">
        <v>2361</v>
      </c>
      <c r="B1181" s="1157" t="s">
        <v>2376</v>
      </c>
      <c r="C1181" s="1157" t="s">
        <v>2359</v>
      </c>
      <c r="D1181" s="1157" t="s">
        <v>2375</v>
      </c>
      <c r="E1181" s="1156" t="s">
        <v>6198</v>
      </c>
      <c r="F1181" s="1157">
        <v>273015</v>
      </c>
    </row>
    <row r="1182" spans="1:6" ht="15">
      <c r="A1182" s="1157" t="s">
        <v>2361</v>
      </c>
      <c r="B1182" s="1157" t="s">
        <v>2374</v>
      </c>
      <c r="C1182" s="1157" t="s">
        <v>2359</v>
      </c>
      <c r="D1182" s="1157" t="s">
        <v>2373</v>
      </c>
      <c r="E1182" s="1156" t="s">
        <v>6199</v>
      </c>
      <c r="F1182" s="1157">
        <v>273210</v>
      </c>
    </row>
    <row r="1183" spans="1:6" ht="15">
      <c r="A1183" s="1157" t="s">
        <v>2361</v>
      </c>
      <c r="B1183" s="1157" t="s">
        <v>2372</v>
      </c>
      <c r="C1183" s="1157" t="s">
        <v>2359</v>
      </c>
      <c r="D1183" s="1157" t="s">
        <v>2371</v>
      </c>
      <c r="E1183" s="1156" t="s">
        <v>6200</v>
      </c>
      <c r="F1183" s="1157">
        <v>273228</v>
      </c>
    </row>
    <row r="1184" spans="1:6" ht="15">
      <c r="A1184" s="1157" t="s">
        <v>2361</v>
      </c>
      <c r="B1184" s="1157" t="s">
        <v>2370</v>
      </c>
      <c r="C1184" s="1157" t="s">
        <v>2359</v>
      </c>
      <c r="D1184" s="1157" t="s">
        <v>2369</v>
      </c>
      <c r="E1184" s="1156" t="s">
        <v>6201</v>
      </c>
      <c r="F1184" s="1157">
        <v>273414</v>
      </c>
    </row>
    <row r="1185" spans="1:6" ht="15">
      <c r="A1185" s="1157" t="s">
        <v>2361</v>
      </c>
      <c r="B1185" s="1157" t="s">
        <v>2368</v>
      </c>
      <c r="C1185" s="1157" t="s">
        <v>2359</v>
      </c>
      <c r="D1185" s="1157" t="s">
        <v>2367</v>
      </c>
      <c r="E1185" s="1156" t="s">
        <v>6202</v>
      </c>
      <c r="F1185" s="1157">
        <v>273619</v>
      </c>
    </row>
    <row r="1186" spans="1:6" ht="15">
      <c r="A1186" s="1157" t="s">
        <v>2361</v>
      </c>
      <c r="B1186" s="1157" t="s">
        <v>2366</v>
      </c>
      <c r="C1186" s="1157" t="s">
        <v>2359</v>
      </c>
      <c r="D1186" s="1157" t="s">
        <v>2365</v>
      </c>
      <c r="E1186" s="1156" t="s">
        <v>6203</v>
      </c>
      <c r="F1186" s="1157">
        <v>273627</v>
      </c>
    </row>
    <row r="1187" spans="1:6" ht="15">
      <c r="A1187" s="1157" t="s">
        <v>2361</v>
      </c>
      <c r="B1187" s="1157" t="s">
        <v>2364</v>
      </c>
      <c r="C1187" s="1157" t="s">
        <v>2359</v>
      </c>
      <c r="D1187" s="1157" t="s">
        <v>2010</v>
      </c>
      <c r="E1187" s="1156" t="s">
        <v>6204</v>
      </c>
      <c r="F1187" s="1157">
        <v>273660</v>
      </c>
    </row>
    <row r="1188" spans="1:6" ht="15">
      <c r="A1188" s="1157" t="s">
        <v>2361</v>
      </c>
      <c r="B1188" s="1157" t="s">
        <v>2288</v>
      </c>
      <c r="C1188" s="1157" t="s">
        <v>2359</v>
      </c>
      <c r="D1188" s="1157" t="s">
        <v>2287</v>
      </c>
      <c r="E1188" s="1156" t="s">
        <v>6205</v>
      </c>
      <c r="F1188" s="1157">
        <v>273813</v>
      </c>
    </row>
    <row r="1189" spans="1:6" ht="15">
      <c r="A1189" s="1157" t="s">
        <v>2361</v>
      </c>
      <c r="B1189" s="1157" t="s">
        <v>2363</v>
      </c>
      <c r="C1189" s="1157" t="s">
        <v>2359</v>
      </c>
      <c r="D1189" s="1157" t="s">
        <v>2362</v>
      </c>
      <c r="E1189" s="1156" t="s">
        <v>6206</v>
      </c>
      <c r="F1189" s="1157">
        <v>273821</v>
      </c>
    </row>
    <row r="1190" spans="1:6" ht="15">
      <c r="A1190" s="1157" t="s">
        <v>2361</v>
      </c>
      <c r="B1190" s="1157" t="s">
        <v>2360</v>
      </c>
      <c r="C1190" s="1157" t="s">
        <v>2359</v>
      </c>
      <c r="D1190" s="1157" t="s">
        <v>2358</v>
      </c>
      <c r="E1190" s="1156" t="s">
        <v>6207</v>
      </c>
      <c r="F1190" s="1157">
        <v>273830</v>
      </c>
    </row>
    <row r="1191" spans="1:6" ht="15">
      <c r="A1191" s="1154" t="s">
        <v>2280</v>
      </c>
      <c r="B1191" s="1155"/>
      <c r="C1191" s="1155" t="s">
        <v>2278</v>
      </c>
      <c r="D1191" s="1155"/>
      <c r="E1191" s="1156" t="s">
        <v>2280</v>
      </c>
      <c r="F1191" s="1154">
        <v>280003</v>
      </c>
    </row>
    <row r="1192" spans="1:6" ht="15">
      <c r="A1192" s="1157" t="s">
        <v>2280</v>
      </c>
      <c r="B1192" s="1157" t="s">
        <v>2357</v>
      </c>
      <c r="C1192" s="1157" t="s">
        <v>2278</v>
      </c>
      <c r="D1192" s="1157" t="s">
        <v>2356</v>
      </c>
      <c r="E1192" s="1156" t="s">
        <v>6208</v>
      </c>
      <c r="F1192" s="1157">
        <v>281000</v>
      </c>
    </row>
    <row r="1193" spans="1:6" ht="15">
      <c r="A1193" s="1157" t="s">
        <v>2280</v>
      </c>
      <c r="B1193" s="1157" t="s">
        <v>2355</v>
      </c>
      <c r="C1193" s="1157" t="s">
        <v>2278</v>
      </c>
      <c r="D1193" s="1157" t="s">
        <v>2354</v>
      </c>
      <c r="E1193" s="1156" t="s">
        <v>6209</v>
      </c>
      <c r="F1193" s="1157">
        <v>282014</v>
      </c>
    </row>
    <row r="1194" spans="1:6" ht="15">
      <c r="A1194" s="1157" t="s">
        <v>2280</v>
      </c>
      <c r="B1194" s="1157" t="s">
        <v>2353</v>
      </c>
      <c r="C1194" s="1157" t="s">
        <v>2278</v>
      </c>
      <c r="D1194" s="1157" t="s">
        <v>2352</v>
      </c>
      <c r="E1194" s="1156" t="s">
        <v>6210</v>
      </c>
      <c r="F1194" s="1157">
        <v>282022</v>
      </c>
    </row>
    <row r="1195" spans="1:6" ht="15">
      <c r="A1195" s="1157" t="s">
        <v>2280</v>
      </c>
      <c r="B1195" s="1157" t="s">
        <v>2351</v>
      </c>
      <c r="C1195" s="1157" t="s">
        <v>2278</v>
      </c>
      <c r="D1195" s="1157" t="s">
        <v>2350</v>
      </c>
      <c r="E1195" s="1156" t="s">
        <v>6211</v>
      </c>
      <c r="F1195" s="1157">
        <v>282031</v>
      </c>
    </row>
    <row r="1196" spans="1:6" ht="15">
      <c r="A1196" s="1157" t="s">
        <v>2280</v>
      </c>
      <c r="B1196" s="1157" t="s">
        <v>2349</v>
      </c>
      <c r="C1196" s="1157" t="s">
        <v>2278</v>
      </c>
      <c r="D1196" s="1157" t="s">
        <v>2348</v>
      </c>
      <c r="E1196" s="1156" t="s">
        <v>6212</v>
      </c>
      <c r="F1196" s="1157">
        <v>282049</v>
      </c>
    </row>
    <row r="1197" spans="1:6" ht="15">
      <c r="A1197" s="1157" t="s">
        <v>2280</v>
      </c>
      <c r="B1197" s="1157" t="s">
        <v>2347</v>
      </c>
      <c r="C1197" s="1157" t="s">
        <v>2278</v>
      </c>
      <c r="D1197" s="1157" t="s">
        <v>2346</v>
      </c>
      <c r="E1197" s="1156" t="s">
        <v>6213</v>
      </c>
      <c r="F1197" s="1157">
        <v>282057</v>
      </c>
    </row>
    <row r="1198" spans="1:6" ht="15">
      <c r="A1198" s="1157" t="s">
        <v>2280</v>
      </c>
      <c r="B1198" s="1157" t="s">
        <v>2345</v>
      </c>
      <c r="C1198" s="1157" t="s">
        <v>2278</v>
      </c>
      <c r="D1198" s="1157" t="s">
        <v>2344</v>
      </c>
      <c r="E1198" s="1156" t="s">
        <v>6214</v>
      </c>
      <c r="F1198" s="1157">
        <v>282065</v>
      </c>
    </row>
    <row r="1199" spans="1:6" ht="15">
      <c r="A1199" s="1157" t="s">
        <v>2280</v>
      </c>
      <c r="B1199" s="1157" t="s">
        <v>2343</v>
      </c>
      <c r="C1199" s="1157" t="s">
        <v>2278</v>
      </c>
      <c r="D1199" s="1157" t="s">
        <v>2342</v>
      </c>
      <c r="E1199" s="1156" t="s">
        <v>6215</v>
      </c>
      <c r="F1199" s="1157">
        <v>282073</v>
      </c>
    </row>
    <row r="1200" spans="1:6" ht="15">
      <c r="A1200" s="1157" t="s">
        <v>2280</v>
      </c>
      <c r="B1200" s="1157" t="s">
        <v>2341</v>
      </c>
      <c r="C1200" s="1157" t="s">
        <v>2278</v>
      </c>
      <c r="D1200" s="1157" t="s">
        <v>2340</v>
      </c>
      <c r="E1200" s="1156" t="s">
        <v>6216</v>
      </c>
      <c r="F1200" s="1157">
        <v>282081</v>
      </c>
    </row>
    <row r="1201" spans="1:6" ht="15">
      <c r="A1201" s="1157" t="s">
        <v>2280</v>
      </c>
      <c r="B1201" s="1157" t="s">
        <v>2339</v>
      </c>
      <c r="C1201" s="1157" t="s">
        <v>2278</v>
      </c>
      <c r="D1201" s="1157" t="s">
        <v>2338</v>
      </c>
      <c r="E1201" s="1156" t="s">
        <v>6217</v>
      </c>
      <c r="F1201" s="1157">
        <v>282090</v>
      </c>
    </row>
    <row r="1202" spans="1:6" ht="15">
      <c r="A1202" s="1157" t="s">
        <v>2280</v>
      </c>
      <c r="B1202" s="1157" t="s">
        <v>2337</v>
      </c>
      <c r="C1202" s="1157" t="s">
        <v>2278</v>
      </c>
      <c r="D1202" s="1157" t="s">
        <v>2336</v>
      </c>
      <c r="E1202" s="1156" t="s">
        <v>6218</v>
      </c>
      <c r="F1202" s="1157">
        <v>282103</v>
      </c>
    </row>
    <row r="1203" spans="1:6" ht="15">
      <c r="A1203" s="1157" t="s">
        <v>2280</v>
      </c>
      <c r="B1203" s="1157" t="s">
        <v>2335</v>
      </c>
      <c r="C1203" s="1157" t="s">
        <v>2278</v>
      </c>
      <c r="D1203" s="1157" t="s">
        <v>2334</v>
      </c>
      <c r="E1203" s="1156" t="s">
        <v>6219</v>
      </c>
      <c r="F1203" s="1157">
        <v>282120</v>
      </c>
    </row>
    <row r="1204" spans="1:6" ht="15">
      <c r="A1204" s="1157" t="s">
        <v>2280</v>
      </c>
      <c r="B1204" s="1157" t="s">
        <v>2333</v>
      </c>
      <c r="C1204" s="1157" t="s">
        <v>2278</v>
      </c>
      <c r="D1204" s="1157" t="s">
        <v>2332</v>
      </c>
      <c r="E1204" s="1156" t="s">
        <v>6220</v>
      </c>
      <c r="F1204" s="1157">
        <v>282138</v>
      </c>
    </row>
    <row r="1205" spans="1:6" ht="15">
      <c r="A1205" s="1157" t="s">
        <v>2280</v>
      </c>
      <c r="B1205" s="1157" t="s">
        <v>2331</v>
      </c>
      <c r="C1205" s="1157" t="s">
        <v>2278</v>
      </c>
      <c r="D1205" s="1157" t="s">
        <v>2330</v>
      </c>
      <c r="E1205" s="1156" t="s">
        <v>6221</v>
      </c>
      <c r="F1205" s="1157">
        <v>282146</v>
      </c>
    </row>
    <row r="1206" spans="1:6" ht="15">
      <c r="A1206" s="1157" t="s">
        <v>2280</v>
      </c>
      <c r="B1206" s="1157" t="s">
        <v>2329</v>
      </c>
      <c r="C1206" s="1157" t="s">
        <v>2278</v>
      </c>
      <c r="D1206" s="1157" t="s">
        <v>2328</v>
      </c>
      <c r="E1206" s="1156" t="s">
        <v>6222</v>
      </c>
      <c r="F1206" s="1157">
        <v>282154</v>
      </c>
    </row>
    <row r="1207" spans="1:6" ht="15">
      <c r="A1207" s="1157" t="s">
        <v>2280</v>
      </c>
      <c r="B1207" s="1157" t="s">
        <v>2327</v>
      </c>
      <c r="C1207" s="1157" t="s">
        <v>2278</v>
      </c>
      <c r="D1207" s="1157" t="s">
        <v>2326</v>
      </c>
      <c r="E1207" s="1156" t="s">
        <v>6223</v>
      </c>
      <c r="F1207" s="1157">
        <v>282162</v>
      </c>
    </row>
    <row r="1208" spans="1:6" ht="15">
      <c r="A1208" s="1157" t="s">
        <v>2280</v>
      </c>
      <c r="B1208" s="1157" t="s">
        <v>2325</v>
      </c>
      <c r="C1208" s="1157" t="s">
        <v>2278</v>
      </c>
      <c r="D1208" s="1157" t="s">
        <v>2324</v>
      </c>
      <c r="E1208" s="1156" t="s">
        <v>6224</v>
      </c>
      <c r="F1208" s="1157">
        <v>282171</v>
      </c>
    </row>
    <row r="1209" spans="1:6" ht="15">
      <c r="A1209" s="1157" t="s">
        <v>2280</v>
      </c>
      <c r="B1209" s="1157" t="s">
        <v>2323</v>
      </c>
      <c r="C1209" s="1157" t="s">
        <v>2278</v>
      </c>
      <c r="D1209" s="1157" t="s">
        <v>2322</v>
      </c>
      <c r="E1209" s="1156" t="s">
        <v>6225</v>
      </c>
      <c r="F1209" s="1157">
        <v>282189</v>
      </c>
    </row>
    <row r="1210" spans="1:6" ht="15">
      <c r="A1210" s="1157" t="s">
        <v>2280</v>
      </c>
      <c r="B1210" s="1157" t="s">
        <v>2321</v>
      </c>
      <c r="C1210" s="1157" t="s">
        <v>2278</v>
      </c>
      <c r="D1210" s="1157" t="s">
        <v>2320</v>
      </c>
      <c r="E1210" s="1156" t="s">
        <v>6226</v>
      </c>
      <c r="F1210" s="1157">
        <v>282197</v>
      </c>
    </row>
    <row r="1211" spans="1:6" ht="15">
      <c r="A1211" s="1157" t="s">
        <v>2280</v>
      </c>
      <c r="B1211" s="1157" t="s">
        <v>2319</v>
      </c>
      <c r="C1211" s="1157" t="s">
        <v>2278</v>
      </c>
      <c r="D1211" s="1157" t="s">
        <v>2318</v>
      </c>
      <c r="E1211" s="1156" t="s">
        <v>6227</v>
      </c>
      <c r="F1211" s="1157">
        <v>282201</v>
      </c>
    </row>
    <row r="1212" spans="1:6" ht="15">
      <c r="A1212" s="1157" t="s">
        <v>2280</v>
      </c>
      <c r="B1212" s="1157" t="s">
        <v>6228</v>
      </c>
      <c r="C1212" s="1157" t="s">
        <v>2278</v>
      </c>
      <c r="D1212" s="1157" t="s">
        <v>6229</v>
      </c>
      <c r="E1212" s="1156" t="s">
        <v>6230</v>
      </c>
      <c r="F1212" s="1157">
        <v>282219</v>
      </c>
    </row>
    <row r="1213" spans="1:6" ht="15">
      <c r="A1213" s="1157" t="s">
        <v>2280</v>
      </c>
      <c r="B1213" s="1157" t="s">
        <v>2317</v>
      </c>
      <c r="C1213" s="1157" t="s">
        <v>2278</v>
      </c>
      <c r="D1213" s="1157" t="s">
        <v>2316</v>
      </c>
      <c r="E1213" s="1156" t="s">
        <v>6231</v>
      </c>
      <c r="F1213" s="1157">
        <v>282227</v>
      </c>
    </row>
    <row r="1214" spans="1:6" ht="15">
      <c r="A1214" s="1157" t="s">
        <v>2280</v>
      </c>
      <c r="B1214" s="1157" t="s">
        <v>2315</v>
      </c>
      <c r="C1214" s="1157" t="s">
        <v>2278</v>
      </c>
      <c r="D1214" s="1157" t="s">
        <v>2314</v>
      </c>
      <c r="E1214" s="1156" t="s">
        <v>6232</v>
      </c>
      <c r="F1214" s="1157">
        <v>282235</v>
      </c>
    </row>
    <row r="1215" spans="1:6" ht="15">
      <c r="A1215" s="1157" t="s">
        <v>2280</v>
      </c>
      <c r="B1215" s="1157" t="s">
        <v>2313</v>
      </c>
      <c r="C1215" s="1157" t="s">
        <v>2278</v>
      </c>
      <c r="D1215" s="1157" t="s">
        <v>2312</v>
      </c>
      <c r="E1215" s="1156" t="s">
        <v>6233</v>
      </c>
      <c r="F1215" s="1157">
        <v>282243</v>
      </c>
    </row>
    <row r="1216" spans="1:6" ht="15">
      <c r="A1216" s="1157" t="s">
        <v>2280</v>
      </c>
      <c r="B1216" s="1157" t="s">
        <v>2311</v>
      </c>
      <c r="C1216" s="1157" t="s">
        <v>2278</v>
      </c>
      <c r="D1216" s="1157" t="s">
        <v>2310</v>
      </c>
      <c r="E1216" s="1156" t="s">
        <v>6234</v>
      </c>
      <c r="F1216" s="1157">
        <v>282251</v>
      </c>
    </row>
    <row r="1217" spans="1:6" ht="15">
      <c r="A1217" s="1157" t="s">
        <v>2280</v>
      </c>
      <c r="B1217" s="1157" t="s">
        <v>2309</v>
      </c>
      <c r="C1217" s="1157" t="s">
        <v>2278</v>
      </c>
      <c r="D1217" s="1157" t="s">
        <v>2308</v>
      </c>
      <c r="E1217" s="1156" t="s">
        <v>6235</v>
      </c>
      <c r="F1217" s="1157">
        <v>282260</v>
      </c>
    </row>
    <row r="1218" spans="1:6" ht="15">
      <c r="A1218" s="1157" t="s">
        <v>2280</v>
      </c>
      <c r="B1218" s="1157" t="s">
        <v>2307</v>
      </c>
      <c r="C1218" s="1157" t="s">
        <v>2278</v>
      </c>
      <c r="D1218" s="1157" t="s">
        <v>2306</v>
      </c>
      <c r="E1218" s="1156" t="s">
        <v>6236</v>
      </c>
      <c r="F1218" s="1157">
        <v>282278</v>
      </c>
    </row>
    <row r="1219" spans="1:6" ht="15">
      <c r="A1219" s="1157" t="s">
        <v>2280</v>
      </c>
      <c r="B1219" s="1157" t="s">
        <v>2305</v>
      </c>
      <c r="C1219" s="1157" t="s">
        <v>2278</v>
      </c>
      <c r="D1219" s="1157" t="s">
        <v>2304</v>
      </c>
      <c r="E1219" s="1156" t="s">
        <v>6237</v>
      </c>
      <c r="F1219" s="1157">
        <v>282286</v>
      </c>
    </row>
    <row r="1220" spans="1:6" ht="15">
      <c r="A1220" s="1157" t="s">
        <v>2280</v>
      </c>
      <c r="B1220" s="1157" t="s">
        <v>2303</v>
      </c>
      <c r="C1220" s="1157" t="s">
        <v>2278</v>
      </c>
      <c r="D1220" s="1157" t="s">
        <v>2302</v>
      </c>
      <c r="E1220" s="1156" t="s">
        <v>6238</v>
      </c>
      <c r="F1220" s="1157">
        <v>282294</v>
      </c>
    </row>
    <row r="1221" spans="1:6" ht="15">
      <c r="A1221" s="1157" t="s">
        <v>2280</v>
      </c>
      <c r="B1221" s="1157" t="s">
        <v>2301</v>
      </c>
      <c r="C1221" s="1157" t="s">
        <v>2278</v>
      </c>
      <c r="D1221" s="1157" t="s">
        <v>2300</v>
      </c>
      <c r="E1221" s="1156" t="s">
        <v>6239</v>
      </c>
      <c r="F1221" s="1157">
        <v>283011</v>
      </c>
    </row>
    <row r="1222" spans="1:6" ht="15">
      <c r="A1222" s="1157" t="s">
        <v>2280</v>
      </c>
      <c r="B1222" s="1157" t="s">
        <v>2299</v>
      </c>
      <c r="C1222" s="1157" t="s">
        <v>2278</v>
      </c>
      <c r="D1222" s="1157" t="s">
        <v>2298</v>
      </c>
      <c r="E1222" s="1156" t="s">
        <v>6240</v>
      </c>
      <c r="F1222" s="1157">
        <v>283657</v>
      </c>
    </row>
    <row r="1223" spans="1:6" ht="15">
      <c r="A1223" s="1157" t="s">
        <v>2280</v>
      </c>
      <c r="B1223" s="1157" t="s">
        <v>2297</v>
      </c>
      <c r="C1223" s="1157" t="s">
        <v>2278</v>
      </c>
      <c r="D1223" s="1157" t="s">
        <v>2159</v>
      </c>
      <c r="E1223" s="1156" t="s">
        <v>6241</v>
      </c>
      <c r="F1223" s="1157">
        <v>283819</v>
      </c>
    </row>
    <row r="1224" spans="1:6" ht="15">
      <c r="A1224" s="1157" t="s">
        <v>2280</v>
      </c>
      <c r="B1224" s="1157" t="s">
        <v>2296</v>
      </c>
      <c r="C1224" s="1157" t="s">
        <v>2278</v>
      </c>
      <c r="D1224" s="1157" t="s">
        <v>2295</v>
      </c>
      <c r="E1224" s="1156" t="s">
        <v>6242</v>
      </c>
      <c r="F1224" s="1157">
        <v>283827</v>
      </c>
    </row>
    <row r="1225" spans="1:6" ht="15">
      <c r="A1225" s="1157" t="s">
        <v>2280</v>
      </c>
      <c r="B1225" s="1157" t="s">
        <v>2294</v>
      </c>
      <c r="C1225" s="1157" t="s">
        <v>2278</v>
      </c>
      <c r="D1225" s="1157" t="s">
        <v>2293</v>
      </c>
      <c r="E1225" s="1156" t="s">
        <v>6243</v>
      </c>
      <c r="F1225" s="1157">
        <v>284424</v>
      </c>
    </row>
    <row r="1226" spans="1:6" ht="15">
      <c r="A1226" s="1157" t="s">
        <v>2280</v>
      </c>
      <c r="B1226" s="1157" t="s">
        <v>2292</v>
      </c>
      <c r="C1226" s="1157" t="s">
        <v>2278</v>
      </c>
      <c r="D1226" s="1157" t="s">
        <v>2291</v>
      </c>
      <c r="E1226" s="1156" t="s">
        <v>6244</v>
      </c>
      <c r="F1226" s="1157">
        <v>284432</v>
      </c>
    </row>
    <row r="1227" spans="1:6" ht="15">
      <c r="A1227" s="1157" t="s">
        <v>2280</v>
      </c>
      <c r="B1227" s="1157" t="s">
        <v>2290</v>
      </c>
      <c r="C1227" s="1157" t="s">
        <v>2278</v>
      </c>
      <c r="D1227" s="1157" t="s">
        <v>2289</v>
      </c>
      <c r="E1227" s="1156" t="s">
        <v>6245</v>
      </c>
      <c r="F1227" s="1157">
        <v>284467</v>
      </c>
    </row>
    <row r="1228" spans="1:6" ht="15">
      <c r="A1228" s="1157" t="s">
        <v>2280</v>
      </c>
      <c r="B1228" s="1157" t="s">
        <v>2288</v>
      </c>
      <c r="C1228" s="1157" t="s">
        <v>2278</v>
      </c>
      <c r="D1228" s="1157" t="s">
        <v>2287</v>
      </c>
      <c r="E1228" s="1156" t="s">
        <v>6246</v>
      </c>
      <c r="F1228" s="1157">
        <v>284645</v>
      </c>
    </row>
    <row r="1229" spans="1:6" ht="15">
      <c r="A1229" s="1157" t="s">
        <v>2280</v>
      </c>
      <c r="B1229" s="1157" t="s">
        <v>2286</v>
      </c>
      <c r="C1229" s="1157" t="s">
        <v>2278</v>
      </c>
      <c r="D1229" s="1157" t="s">
        <v>2285</v>
      </c>
      <c r="E1229" s="1156" t="s">
        <v>6247</v>
      </c>
      <c r="F1229" s="1157">
        <v>284815</v>
      </c>
    </row>
    <row r="1230" spans="1:6" ht="15">
      <c r="A1230" s="1157" t="s">
        <v>2280</v>
      </c>
      <c r="B1230" s="1157" t="s">
        <v>2284</v>
      </c>
      <c r="C1230" s="1157" t="s">
        <v>2278</v>
      </c>
      <c r="D1230" s="1157" t="s">
        <v>2283</v>
      </c>
      <c r="E1230" s="1156" t="s">
        <v>6248</v>
      </c>
      <c r="F1230" s="1157">
        <v>285013</v>
      </c>
    </row>
    <row r="1231" spans="1:6" ht="15">
      <c r="A1231" s="1157" t="s">
        <v>2280</v>
      </c>
      <c r="B1231" s="1157" t="s">
        <v>2282</v>
      </c>
      <c r="C1231" s="1157" t="s">
        <v>2278</v>
      </c>
      <c r="D1231" s="1157" t="s">
        <v>2281</v>
      </c>
      <c r="E1231" s="1156" t="s">
        <v>6249</v>
      </c>
      <c r="F1231" s="1157">
        <v>285854</v>
      </c>
    </row>
    <row r="1232" spans="1:6" ht="15">
      <c r="A1232" s="1157" t="s">
        <v>2280</v>
      </c>
      <c r="B1232" s="1157" t="s">
        <v>2279</v>
      </c>
      <c r="C1232" s="1157" t="s">
        <v>2278</v>
      </c>
      <c r="D1232" s="1157" t="s">
        <v>2277</v>
      </c>
      <c r="E1232" s="1156" t="s">
        <v>6250</v>
      </c>
      <c r="F1232" s="1157">
        <v>285862</v>
      </c>
    </row>
    <row r="1233" spans="1:6" ht="15">
      <c r="A1233" s="1154" t="s">
        <v>2201</v>
      </c>
      <c r="B1233" s="1155"/>
      <c r="C1233" s="1155" t="s">
        <v>2199</v>
      </c>
      <c r="D1233" s="1155"/>
      <c r="E1233" s="1156" t="s">
        <v>2201</v>
      </c>
      <c r="F1233" s="1154">
        <v>290009</v>
      </c>
    </row>
    <row r="1234" spans="1:6" ht="15">
      <c r="A1234" s="1157" t="s">
        <v>2201</v>
      </c>
      <c r="B1234" s="1157" t="s">
        <v>2276</v>
      </c>
      <c r="C1234" s="1157" t="s">
        <v>2199</v>
      </c>
      <c r="D1234" s="1157" t="s">
        <v>2275</v>
      </c>
      <c r="E1234" s="1156" t="s">
        <v>6251</v>
      </c>
      <c r="F1234" s="1157">
        <v>292010</v>
      </c>
    </row>
    <row r="1235" spans="1:6" ht="15">
      <c r="A1235" s="1157" t="s">
        <v>2201</v>
      </c>
      <c r="B1235" s="1157" t="s">
        <v>2274</v>
      </c>
      <c r="C1235" s="1157" t="s">
        <v>2199</v>
      </c>
      <c r="D1235" s="1157" t="s">
        <v>2273</v>
      </c>
      <c r="E1235" s="1156" t="s">
        <v>6252</v>
      </c>
      <c r="F1235" s="1157">
        <v>292028</v>
      </c>
    </row>
    <row r="1236" spans="1:6" ht="15">
      <c r="A1236" s="1157" t="s">
        <v>2201</v>
      </c>
      <c r="B1236" s="1157" t="s">
        <v>2272</v>
      </c>
      <c r="C1236" s="1157" t="s">
        <v>2199</v>
      </c>
      <c r="D1236" s="1157" t="s">
        <v>2271</v>
      </c>
      <c r="E1236" s="1156" t="s">
        <v>6253</v>
      </c>
      <c r="F1236" s="1157">
        <v>292036</v>
      </c>
    </row>
    <row r="1237" spans="1:6" ht="15">
      <c r="A1237" s="1157" t="s">
        <v>2201</v>
      </c>
      <c r="B1237" s="1157" t="s">
        <v>2270</v>
      </c>
      <c r="C1237" s="1157" t="s">
        <v>2199</v>
      </c>
      <c r="D1237" s="1157" t="s">
        <v>2269</v>
      </c>
      <c r="E1237" s="1156" t="s">
        <v>6254</v>
      </c>
      <c r="F1237" s="1157">
        <v>292044</v>
      </c>
    </row>
    <row r="1238" spans="1:6" ht="15">
      <c r="A1238" s="1157" t="s">
        <v>2201</v>
      </c>
      <c r="B1238" s="1157" t="s">
        <v>2268</v>
      </c>
      <c r="C1238" s="1157" t="s">
        <v>2199</v>
      </c>
      <c r="D1238" s="1157" t="s">
        <v>2267</v>
      </c>
      <c r="E1238" s="1156" t="s">
        <v>6255</v>
      </c>
      <c r="F1238" s="1157">
        <v>292052</v>
      </c>
    </row>
    <row r="1239" spans="1:6" ht="15">
      <c r="A1239" s="1157" t="s">
        <v>2201</v>
      </c>
      <c r="B1239" s="1157" t="s">
        <v>2266</v>
      </c>
      <c r="C1239" s="1157" t="s">
        <v>2199</v>
      </c>
      <c r="D1239" s="1157" t="s">
        <v>2265</v>
      </c>
      <c r="E1239" s="1156" t="s">
        <v>6256</v>
      </c>
      <c r="F1239" s="1157">
        <v>292061</v>
      </c>
    </row>
    <row r="1240" spans="1:6" ht="15">
      <c r="A1240" s="1157" t="s">
        <v>2201</v>
      </c>
      <c r="B1240" s="1157" t="s">
        <v>2264</v>
      </c>
      <c r="C1240" s="1157" t="s">
        <v>2199</v>
      </c>
      <c r="D1240" s="1157" t="s">
        <v>6257</v>
      </c>
      <c r="E1240" s="1156" t="s">
        <v>6258</v>
      </c>
      <c r="F1240" s="1157">
        <v>292079</v>
      </c>
    </row>
    <row r="1241" spans="1:6" ht="15">
      <c r="A1241" s="1157" t="s">
        <v>2201</v>
      </c>
      <c r="B1241" s="1157" t="s">
        <v>2263</v>
      </c>
      <c r="C1241" s="1157" t="s">
        <v>2199</v>
      </c>
      <c r="D1241" s="1157" t="s">
        <v>2262</v>
      </c>
      <c r="E1241" s="1156" t="s">
        <v>6259</v>
      </c>
      <c r="F1241" s="1157">
        <v>292087</v>
      </c>
    </row>
    <row r="1242" spans="1:6" ht="15">
      <c r="A1242" s="1157" t="s">
        <v>2201</v>
      </c>
      <c r="B1242" s="1157" t="s">
        <v>2261</v>
      </c>
      <c r="C1242" s="1157" t="s">
        <v>2199</v>
      </c>
      <c r="D1242" s="1157" t="s">
        <v>2260</v>
      </c>
      <c r="E1242" s="1156" t="s">
        <v>6260</v>
      </c>
      <c r="F1242" s="1157">
        <v>292095</v>
      </c>
    </row>
    <row r="1243" spans="1:6" ht="15">
      <c r="A1243" s="1157" t="s">
        <v>2201</v>
      </c>
      <c r="B1243" s="1157" t="s">
        <v>2259</v>
      </c>
      <c r="C1243" s="1157" t="s">
        <v>2199</v>
      </c>
      <c r="D1243" s="1157" t="s">
        <v>2258</v>
      </c>
      <c r="E1243" s="1156" t="s">
        <v>6261</v>
      </c>
      <c r="F1243" s="1157">
        <v>292109</v>
      </c>
    </row>
    <row r="1244" spans="1:6" ht="15">
      <c r="A1244" s="1157" t="s">
        <v>2201</v>
      </c>
      <c r="B1244" s="1157" t="s">
        <v>2257</v>
      </c>
      <c r="C1244" s="1157" t="s">
        <v>2199</v>
      </c>
      <c r="D1244" s="1157" t="s">
        <v>2256</v>
      </c>
      <c r="E1244" s="1156" t="s">
        <v>6262</v>
      </c>
      <c r="F1244" s="1157">
        <v>292117</v>
      </c>
    </row>
    <row r="1245" spans="1:6" ht="15">
      <c r="A1245" s="1157" t="s">
        <v>2201</v>
      </c>
      <c r="B1245" s="1157" t="s">
        <v>2255</v>
      </c>
      <c r="C1245" s="1157" t="s">
        <v>2199</v>
      </c>
      <c r="D1245" s="1157" t="s">
        <v>2254</v>
      </c>
      <c r="E1245" s="1156" t="s">
        <v>6263</v>
      </c>
      <c r="F1245" s="1157">
        <v>292125</v>
      </c>
    </row>
    <row r="1246" spans="1:6" ht="15">
      <c r="A1246" s="1157" t="s">
        <v>2201</v>
      </c>
      <c r="B1246" s="1157" t="s">
        <v>2253</v>
      </c>
      <c r="C1246" s="1157" t="s">
        <v>2199</v>
      </c>
      <c r="D1246" s="1157" t="s">
        <v>2252</v>
      </c>
      <c r="E1246" s="1156" t="s">
        <v>6264</v>
      </c>
      <c r="F1246" s="1157">
        <v>293229</v>
      </c>
    </row>
    <row r="1247" spans="1:6" ht="15">
      <c r="A1247" s="1157" t="s">
        <v>2201</v>
      </c>
      <c r="B1247" s="1157" t="s">
        <v>2251</v>
      </c>
      <c r="C1247" s="1157" t="s">
        <v>2199</v>
      </c>
      <c r="D1247" s="1157" t="s">
        <v>2250</v>
      </c>
      <c r="E1247" s="1156" t="s">
        <v>6265</v>
      </c>
      <c r="F1247" s="1157">
        <v>293423</v>
      </c>
    </row>
    <row r="1248" spans="1:6" ht="15">
      <c r="A1248" s="1157" t="s">
        <v>2201</v>
      </c>
      <c r="B1248" s="1157" t="s">
        <v>2249</v>
      </c>
      <c r="C1248" s="1157" t="s">
        <v>2199</v>
      </c>
      <c r="D1248" s="1157" t="s">
        <v>2248</v>
      </c>
      <c r="E1248" s="1156" t="s">
        <v>6266</v>
      </c>
      <c r="F1248" s="1157">
        <v>293431</v>
      </c>
    </row>
    <row r="1249" spans="1:6" ht="15">
      <c r="A1249" s="1157" t="s">
        <v>2201</v>
      </c>
      <c r="B1249" s="1157" t="s">
        <v>2247</v>
      </c>
      <c r="C1249" s="1157" t="s">
        <v>2199</v>
      </c>
      <c r="D1249" s="1157" t="s">
        <v>2246</v>
      </c>
      <c r="E1249" s="1156" t="s">
        <v>6267</v>
      </c>
      <c r="F1249" s="1157">
        <v>293440</v>
      </c>
    </row>
    <row r="1250" spans="1:6" ht="15">
      <c r="A1250" s="1157" t="s">
        <v>2201</v>
      </c>
      <c r="B1250" s="1157" t="s">
        <v>2245</v>
      </c>
      <c r="C1250" s="1157" t="s">
        <v>2199</v>
      </c>
      <c r="D1250" s="1157" t="s">
        <v>2244</v>
      </c>
      <c r="E1250" s="1156" t="s">
        <v>6268</v>
      </c>
      <c r="F1250" s="1157">
        <v>293458</v>
      </c>
    </row>
    <row r="1251" spans="1:6" ht="15">
      <c r="A1251" s="1157" t="s">
        <v>2201</v>
      </c>
      <c r="B1251" s="1157" t="s">
        <v>2243</v>
      </c>
      <c r="C1251" s="1157" t="s">
        <v>2199</v>
      </c>
      <c r="D1251" s="1157" t="s">
        <v>2242</v>
      </c>
      <c r="E1251" s="1156" t="s">
        <v>6269</v>
      </c>
      <c r="F1251" s="1157">
        <v>293610</v>
      </c>
    </row>
    <row r="1252" spans="1:6" ht="15">
      <c r="A1252" s="1157" t="s">
        <v>2201</v>
      </c>
      <c r="B1252" s="1157" t="s">
        <v>2241</v>
      </c>
      <c r="C1252" s="1157" t="s">
        <v>2199</v>
      </c>
      <c r="D1252" s="1157" t="s">
        <v>2240</v>
      </c>
      <c r="E1252" s="1156" t="s">
        <v>6270</v>
      </c>
      <c r="F1252" s="1157">
        <v>293628</v>
      </c>
    </row>
    <row r="1253" spans="1:6" ht="15">
      <c r="A1253" s="1157" t="s">
        <v>2201</v>
      </c>
      <c r="B1253" s="1157" t="s">
        <v>2239</v>
      </c>
      <c r="C1253" s="1157" t="s">
        <v>2199</v>
      </c>
      <c r="D1253" s="1157" t="s">
        <v>2238</v>
      </c>
      <c r="E1253" s="1156" t="s">
        <v>6271</v>
      </c>
      <c r="F1253" s="1157">
        <v>293636</v>
      </c>
    </row>
    <row r="1254" spans="1:6" ht="15">
      <c r="A1254" s="1157" t="s">
        <v>2201</v>
      </c>
      <c r="B1254" s="1157" t="s">
        <v>2237</v>
      </c>
      <c r="C1254" s="1157" t="s">
        <v>2199</v>
      </c>
      <c r="D1254" s="1157" t="s">
        <v>2236</v>
      </c>
      <c r="E1254" s="1156" t="s">
        <v>6272</v>
      </c>
      <c r="F1254" s="1157">
        <v>293857</v>
      </c>
    </row>
    <row r="1255" spans="1:6" ht="15">
      <c r="A1255" s="1157" t="s">
        <v>2201</v>
      </c>
      <c r="B1255" s="1157" t="s">
        <v>2235</v>
      </c>
      <c r="C1255" s="1157" t="s">
        <v>2199</v>
      </c>
      <c r="D1255" s="1157" t="s">
        <v>2234</v>
      </c>
      <c r="E1255" s="1156" t="s">
        <v>6273</v>
      </c>
      <c r="F1255" s="1157">
        <v>293865</v>
      </c>
    </row>
    <row r="1256" spans="1:6" ht="15">
      <c r="A1256" s="1157" t="s">
        <v>2201</v>
      </c>
      <c r="B1256" s="1157" t="s">
        <v>2233</v>
      </c>
      <c r="C1256" s="1157" t="s">
        <v>2199</v>
      </c>
      <c r="D1256" s="1157" t="s">
        <v>2232</v>
      </c>
      <c r="E1256" s="1156" t="s">
        <v>6274</v>
      </c>
      <c r="F1256" s="1157">
        <v>294012</v>
      </c>
    </row>
    <row r="1257" spans="1:6" ht="15">
      <c r="A1257" s="1157" t="s">
        <v>2201</v>
      </c>
      <c r="B1257" s="1157" t="s">
        <v>2231</v>
      </c>
      <c r="C1257" s="1157" t="s">
        <v>2199</v>
      </c>
      <c r="D1257" s="1157" t="s">
        <v>2230</v>
      </c>
      <c r="E1257" s="1156" t="s">
        <v>6275</v>
      </c>
      <c r="F1257" s="1157">
        <v>294021</v>
      </c>
    </row>
    <row r="1258" spans="1:6" ht="15">
      <c r="A1258" s="1157" t="s">
        <v>2201</v>
      </c>
      <c r="B1258" s="1157" t="s">
        <v>2229</v>
      </c>
      <c r="C1258" s="1157" t="s">
        <v>2199</v>
      </c>
      <c r="D1258" s="1157" t="s">
        <v>2228</v>
      </c>
      <c r="E1258" s="1156" t="s">
        <v>6276</v>
      </c>
      <c r="F1258" s="1157">
        <v>294241</v>
      </c>
    </row>
    <row r="1259" spans="1:6" ht="15">
      <c r="A1259" s="1157" t="s">
        <v>2201</v>
      </c>
      <c r="B1259" s="1157" t="s">
        <v>2227</v>
      </c>
      <c r="C1259" s="1157" t="s">
        <v>2199</v>
      </c>
      <c r="D1259" s="1157" t="s">
        <v>2226</v>
      </c>
      <c r="E1259" s="1156" t="s">
        <v>6277</v>
      </c>
      <c r="F1259" s="1157">
        <v>294250</v>
      </c>
    </row>
    <row r="1260" spans="1:6" ht="15">
      <c r="A1260" s="1157" t="s">
        <v>2201</v>
      </c>
      <c r="B1260" s="1157" t="s">
        <v>2225</v>
      </c>
      <c r="C1260" s="1157" t="s">
        <v>2199</v>
      </c>
      <c r="D1260" s="1157" t="s">
        <v>2224</v>
      </c>
      <c r="E1260" s="1156" t="s">
        <v>6278</v>
      </c>
      <c r="F1260" s="1157">
        <v>294268</v>
      </c>
    </row>
    <row r="1261" spans="1:6" ht="15">
      <c r="A1261" s="1157" t="s">
        <v>2201</v>
      </c>
      <c r="B1261" s="1157" t="s">
        <v>2223</v>
      </c>
      <c r="C1261" s="1157" t="s">
        <v>2199</v>
      </c>
      <c r="D1261" s="1157" t="s">
        <v>2222</v>
      </c>
      <c r="E1261" s="1156" t="s">
        <v>6279</v>
      </c>
      <c r="F1261" s="1157">
        <v>294276</v>
      </c>
    </row>
    <row r="1262" spans="1:6" ht="15">
      <c r="A1262" s="1157" t="s">
        <v>2201</v>
      </c>
      <c r="B1262" s="1157" t="s">
        <v>2221</v>
      </c>
      <c r="C1262" s="1157" t="s">
        <v>2199</v>
      </c>
      <c r="D1262" s="1157" t="s">
        <v>2220</v>
      </c>
      <c r="E1262" s="1156" t="s">
        <v>6280</v>
      </c>
      <c r="F1262" s="1157">
        <v>294411</v>
      </c>
    </row>
    <row r="1263" spans="1:6" ht="15">
      <c r="A1263" s="1157" t="s">
        <v>2201</v>
      </c>
      <c r="B1263" s="1157" t="s">
        <v>2219</v>
      </c>
      <c r="C1263" s="1157" t="s">
        <v>2199</v>
      </c>
      <c r="D1263" s="1157" t="s">
        <v>2218</v>
      </c>
      <c r="E1263" s="1156" t="s">
        <v>6281</v>
      </c>
      <c r="F1263" s="1157">
        <v>294420</v>
      </c>
    </row>
    <row r="1264" spans="1:6" ht="15">
      <c r="A1264" s="1157" t="s">
        <v>2201</v>
      </c>
      <c r="B1264" s="1157" t="s">
        <v>2217</v>
      </c>
      <c r="C1264" s="1157" t="s">
        <v>2199</v>
      </c>
      <c r="D1264" s="1157" t="s">
        <v>2216</v>
      </c>
      <c r="E1264" s="1156" t="s">
        <v>6282</v>
      </c>
      <c r="F1264" s="1157">
        <v>294438</v>
      </c>
    </row>
    <row r="1265" spans="1:6" ht="15">
      <c r="A1265" s="1157" t="s">
        <v>2201</v>
      </c>
      <c r="B1265" s="1157" t="s">
        <v>2215</v>
      </c>
      <c r="C1265" s="1157" t="s">
        <v>2199</v>
      </c>
      <c r="D1265" s="1157" t="s">
        <v>2214</v>
      </c>
      <c r="E1265" s="1156" t="s">
        <v>6283</v>
      </c>
      <c r="F1265" s="1157">
        <v>294446</v>
      </c>
    </row>
    <row r="1266" spans="1:6" ht="15">
      <c r="A1266" s="1157" t="s">
        <v>2201</v>
      </c>
      <c r="B1266" s="1157" t="s">
        <v>2213</v>
      </c>
      <c r="C1266" s="1157" t="s">
        <v>2199</v>
      </c>
      <c r="D1266" s="1157" t="s">
        <v>2212</v>
      </c>
      <c r="E1266" s="1156" t="s">
        <v>6284</v>
      </c>
      <c r="F1266" s="1157">
        <v>294462</v>
      </c>
    </row>
    <row r="1267" spans="1:6" ht="15">
      <c r="A1267" s="1157" t="s">
        <v>2201</v>
      </c>
      <c r="B1267" s="1157" t="s">
        <v>2211</v>
      </c>
      <c r="C1267" s="1157" t="s">
        <v>2199</v>
      </c>
      <c r="D1267" s="1157" t="s">
        <v>2210</v>
      </c>
      <c r="E1267" s="1156" t="s">
        <v>6285</v>
      </c>
      <c r="F1267" s="1157">
        <v>294471</v>
      </c>
    </row>
    <row r="1268" spans="1:6" ht="15">
      <c r="A1268" s="1157" t="s">
        <v>2201</v>
      </c>
      <c r="B1268" s="1157" t="s">
        <v>2209</v>
      </c>
      <c r="C1268" s="1157" t="s">
        <v>2199</v>
      </c>
      <c r="D1268" s="1157" t="s">
        <v>2208</v>
      </c>
      <c r="E1268" s="1156" t="s">
        <v>6286</v>
      </c>
      <c r="F1268" s="1157">
        <v>294497</v>
      </c>
    </row>
    <row r="1269" spans="1:6" ht="15">
      <c r="A1269" s="1157" t="s">
        <v>2201</v>
      </c>
      <c r="B1269" s="1157" t="s">
        <v>2207</v>
      </c>
      <c r="C1269" s="1157" t="s">
        <v>2199</v>
      </c>
      <c r="D1269" s="1157" t="s">
        <v>2206</v>
      </c>
      <c r="E1269" s="1156" t="s">
        <v>6287</v>
      </c>
      <c r="F1269" s="1157">
        <v>294501</v>
      </c>
    </row>
    <row r="1270" spans="1:6" ht="15">
      <c r="A1270" s="1157" t="s">
        <v>2201</v>
      </c>
      <c r="B1270" s="1157" t="s">
        <v>2205</v>
      </c>
      <c r="C1270" s="1157" t="s">
        <v>2199</v>
      </c>
      <c r="D1270" s="1157" t="s">
        <v>2204</v>
      </c>
      <c r="E1270" s="1156" t="s">
        <v>6288</v>
      </c>
      <c r="F1270" s="1157">
        <v>294519</v>
      </c>
    </row>
    <row r="1271" spans="1:6" ht="15">
      <c r="A1271" s="1157" t="s">
        <v>2201</v>
      </c>
      <c r="B1271" s="1157" t="s">
        <v>2203</v>
      </c>
      <c r="C1271" s="1157" t="s">
        <v>2199</v>
      </c>
      <c r="D1271" s="1157" t="s">
        <v>2202</v>
      </c>
      <c r="E1271" s="1156" t="s">
        <v>6289</v>
      </c>
      <c r="F1271" s="1157">
        <v>294527</v>
      </c>
    </row>
    <row r="1272" spans="1:6" ht="15">
      <c r="A1272" s="1157" t="s">
        <v>2201</v>
      </c>
      <c r="B1272" s="1157" t="s">
        <v>2200</v>
      </c>
      <c r="C1272" s="1157" t="s">
        <v>2199</v>
      </c>
      <c r="D1272" s="1157" t="s">
        <v>2198</v>
      </c>
      <c r="E1272" s="1156" t="s">
        <v>6290</v>
      </c>
      <c r="F1272" s="1157">
        <v>294535</v>
      </c>
    </row>
    <row r="1273" spans="1:6" ht="15">
      <c r="A1273" s="1154" t="s">
        <v>2140</v>
      </c>
      <c r="B1273" s="1155"/>
      <c r="C1273" s="1155" t="s">
        <v>2138</v>
      </c>
      <c r="D1273" s="1155"/>
      <c r="E1273" s="1156" t="s">
        <v>2140</v>
      </c>
      <c r="F1273" s="1154">
        <v>300004</v>
      </c>
    </row>
    <row r="1274" spans="1:6" ht="15">
      <c r="A1274" s="1157" t="s">
        <v>2140</v>
      </c>
      <c r="B1274" s="1157" t="s">
        <v>2197</v>
      </c>
      <c r="C1274" s="1157" t="s">
        <v>2138</v>
      </c>
      <c r="D1274" s="1157" t="s">
        <v>2196</v>
      </c>
      <c r="E1274" s="1156" t="s">
        <v>6291</v>
      </c>
      <c r="F1274" s="1157">
        <v>302015</v>
      </c>
    </row>
    <row r="1275" spans="1:6" ht="15">
      <c r="A1275" s="1157" t="s">
        <v>2140</v>
      </c>
      <c r="B1275" s="1157" t="s">
        <v>2195</v>
      </c>
      <c r="C1275" s="1157" t="s">
        <v>2138</v>
      </c>
      <c r="D1275" s="1157" t="s">
        <v>2194</v>
      </c>
      <c r="E1275" s="1156" t="s">
        <v>6292</v>
      </c>
      <c r="F1275" s="1157">
        <v>302023</v>
      </c>
    </row>
    <row r="1276" spans="1:6" ht="15">
      <c r="A1276" s="1157" t="s">
        <v>2140</v>
      </c>
      <c r="B1276" s="1157" t="s">
        <v>2193</v>
      </c>
      <c r="C1276" s="1157" t="s">
        <v>2138</v>
      </c>
      <c r="D1276" s="1157" t="s">
        <v>2192</v>
      </c>
      <c r="E1276" s="1156" t="s">
        <v>6293</v>
      </c>
      <c r="F1276" s="1157">
        <v>302031</v>
      </c>
    </row>
    <row r="1277" spans="1:6" ht="15">
      <c r="A1277" s="1157" t="s">
        <v>2140</v>
      </c>
      <c r="B1277" s="1157" t="s">
        <v>2191</v>
      </c>
      <c r="C1277" s="1157" t="s">
        <v>2138</v>
      </c>
      <c r="D1277" s="1157" t="s">
        <v>2190</v>
      </c>
      <c r="E1277" s="1156" t="s">
        <v>6294</v>
      </c>
      <c r="F1277" s="1157">
        <v>302040</v>
      </c>
    </row>
    <row r="1278" spans="1:6" ht="15">
      <c r="A1278" s="1157" t="s">
        <v>2140</v>
      </c>
      <c r="B1278" s="1157" t="s">
        <v>2189</v>
      </c>
      <c r="C1278" s="1157" t="s">
        <v>2138</v>
      </c>
      <c r="D1278" s="1157" t="s">
        <v>2188</v>
      </c>
      <c r="E1278" s="1156" t="s">
        <v>6295</v>
      </c>
      <c r="F1278" s="1157">
        <v>302058</v>
      </c>
    </row>
    <row r="1279" spans="1:6" ht="15">
      <c r="A1279" s="1157" t="s">
        <v>2140</v>
      </c>
      <c r="B1279" s="1157" t="s">
        <v>2187</v>
      </c>
      <c r="C1279" s="1157" t="s">
        <v>2138</v>
      </c>
      <c r="D1279" s="1157" t="s">
        <v>2186</v>
      </c>
      <c r="E1279" s="1156" t="s">
        <v>6296</v>
      </c>
      <c r="F1279" s="1157">
        <v>302066</v>
      </c>
    </row>
    <row r="1280" spans="1:6" ht="15">
      <c r="A1280" s="1157" t="s">
        <v>2140</v>
      </c>
      <c r="B1280" s="1157" t="s">
        <v>2185</v>
      </c>
      <c r="C1280" s="1157" t="s">
        <v>2138</v>
      </c>
      <c r="D1280" s="1157" t="s">
        <v>2184</v>
      </c>
      <c r="E1280" s="1156" t="s">
        <v>6297</v>
      </c>
      <c r="F1280" s="1157">
        <v>302074</v>
      </c>
    </row>
    <row r="1281" spans="1:6" ht="15">
      <c r="A1281" s="1157" t="s">
        <v>2140</v>
      </c>
      <c r="B1281" s="1157" t="s">
        <v>2183</v>
      </c>
      <c r="C1281" s="1157" t="s">
        <v>2138</v>
      </c>
      <c r="D1281" s="1157" t="s">
        <v>2182</v>
      </c>
      <c r="E1281" s="1156" t="s">
        <v>6298</v>
      </c>
      <c r="F1281" s="1157">
        <v>302082</v>
      </c>
    </row>
    <row r="1282" spans="1:6" ht="15">
      <c r="A1282" s="1157" t="s">
        <v>2140</v>
      </c>
      <c r="B1282" s="1157" t="s">
        <v>2181</v>
      </c>
      <c r="C1282" s="1157" t="s">
        <v>2138</v>
      </c>
      <c r="D1282" s="1157" t="s">
        <v>2180</v>
      </c>
      <c r="E1282" s="1156" t="s">
        <v>6299</v>
      </c>
      <c r="F1282" s="1157">
        <v>302091</v>
      </c>
    </row>
    <row r="1283" spans="1:6" ht="15">
      <c r="A1283" s="1157" t="s">
        <v>2140</v>
      </c>
      <c r="B1283" s="1157" t="s">
        <v>2179</v>
      </c>
      <c r="C1283" s="1157" t="s">
        <v>2138</v>
      </c>
      <c r="D1283" s="1157" t="s">
        <v>2178</v>
      </c>
      <c r="E1283" s="1156" t="s">
        <v>6300</v>
      </c>
      <c r="F1283" s="1157">
        <v>303046</v>
      </c>
    </row>
    <row r="1284" spans="1:6" ht="15">
      <c r="A1284" s="1157" t="s">
        <v>2140</v>
      </c>
      <c r="B1284" s="1157" t="s">
        <v>2177</v>
      </c>
      <c r="C1284" s="1157" t="s">
        <v>2138</v>
      </c>
      <c r="D1284" s="1157" t="s">
        <v>2176</v>
      </c>
      <c r="E1284" s="1156" t="s">
        <v>6301</v>
      </c>
      <c r="F1284" s="1157">
        <v>303411</v>
      </c>
    </row>
    <row r="1285" spans="1:6" ht="15">
      <c r="A1285" s="1157" t="s">
        <v>2140</v>
      </c>
      <c r="B1285" s="1157" t="s">
        <v>2175</v>
      </c>
      <c r="C1285" s="1157" t="s">
        <v>2138</v>
      </c>
      <c r="D1285" s="1157" t="s">
        <v>2174</v>
      </c>
      <c r="E1285" s="1156" t="s">
        <v>6302</v>
      </c>
      <c r="F1285" s="1157">
        <v>303437</v>
      </c>
    </row>
    <row r="1286" spans="1:6" ht="15">
      <c r="A1286" s="1157" t="s">
        <v>2140</v>
      </c>
      <c r="B1286" s="1157" t="s">
        <v>2173</v>
      </c>
      <c r="C1286" s="1157" t="s">
        <v>2138</v>
      </c>
      <c r="D1286" s="1157" t="s">
        <v>2172</v>
      </c>
      <c r="E1286" s="1156" t="s">
        <v>6303</v>
      </c>
      <c r="F1286" s="1157">
        <v>303445</v>
      </c>
    </row>
    <row r="1287" spans="1:6" ht="15">
      <c r="A1287" s="1157" t="s">
        <v>2140</v>
      </c>
      <c r="B1287" s="1157" t="s">
        <v>2171</v>
      </c>
      <c r="C1287" s="1157" t="s">
        <v>2138</v>
      </c>
      <c r="D1287" s="1157" t="s">
        <v>2170</v>
      </c>
      <c r="E1287" s="1156" t="s">
        <v>6304</v>
      </c>
      <c r="F1287" s="1157">
        <v>303615</v>
      </c>
    </row>
    <row r="1288" spans="1:6" ht="15">
      <c r="A1288" s="1157" t="s">
        <v>2140</v>
      </c>
      <c r="B1288" s="1157" t="s">
        <v>1633</v>
      </c>
      <c r="C1288" s="1157" t="s">
        <v>2138</v>
      </c>
      <c r="D1288" s="1157" t="s">
        <v>2169</v>
      </c>
      <c r="E1288" s="1156" t="s">
        <v>6305</v>
      </c>
      <c r="F1288" s="1157">
        <v>303623</v>
      </c>
    </row>
    <row r="1289" spans="1:6" ht="15">
      <c r="A1289" s="1157" t="s">
        <v>2140</v>
      </c>
      <c r="B1289" s="1157" t="s">
        <v>2168</v>
      </c>
      <c r="C1289" s="1157" t="s">
        <v>2138</v>
      </c>
      <c r="D1289" s="1157" t="s">
        <v>2167</v>
      </c>
      <c r="E1289" s="1156" t="s">
        <v>6306</v>
      </c>
      <c r="F1289" s="1157">
        <v>303666</v>
      </c>
    </row>
    <row r="1290" spans="1:6" ht="15">
      <c r="A1290" s="1157" t="s">
        <v>2140</v>
      </c>
      <c r="B1290" s="1157" t="s">
        <v>2166</v>
      </c>
      <c r="C1290" s="1157" t="s">
        <v>2138</v>
      </c>
      <c r="D1290" s="1157" t="s">
        <v>2165</v>
      </c>
      <c r="E1290" s="1156" t="s">
        <v>6307</v>
      </c>
      <c r="F1290" s="1157">
        <v>303810</v>
      </c>
    </row>
    <row r="1291" spans="1:6" ht="15">
      <c r="A1291" s="1157" t="s">
        <v>2140</v>
      </c>
      <c r="B1291" s="1157" t="s">
        <v>2164</v>
      </c>
      <c r="C1291" s="1157" t="s">
        <v>2138</v>
      </c>
      <c r="D1291" s="1157" t="s">
        <v>2163</v>
      </c>
      <c r="E1291" s="1156" t="s">
        <v>6308</v>
      </c>
      <c r="F1291" s="1157">
        <v>303828</v>
      </c>
    </row>
    <row r="1292" spans="1:6" ht="15">
      <c r="A1292" s="1157" t="s">
        <v>2140</v>
      </c>
      <c r="B1292" s="1157" t="s">
        <v>2162</v>
      </c>
      <c r="C1292" s="1157" t="s">
        <v>2138</v>
      </c>
      <c r="D1292" s="1157" t="s">
        <v>2161</v>
      </c>
      <c r="E1292" s="1156" t="s">
        <v>6309</v>
      </c>
      <c r="F1292" s="1157">
        <v>303836</v>
      </c>
    </row>
    <row r="1293" spans="1:6" ht="15">
      <c r="A1293" s="1157" t="s">
        <v>2140</v>
      </c>
      <c r="B1293" s="1157" t="s">
        <v>2160</v>
      </c>
      <c r="C1293" s="1157" t="s">
        <v>2138</v>
      </c>
      <c r="D1293" s="1157" t="s">
        <v>2159</v>
      </c>
      <c r="E1293" s="1156" t="s">
        <v>6310</v>
      </c>
      <c r="F1293" s="1157">
        <v>303909</v>
      </c>
    </row>
    <row r="1294" spans="1:6" ht="15">
      <c r="A1294" s="1157" t="s">
        <v>2140</v>
      </c>
      <c r="B1294" s="1157" t="s">
        <v>2158</v>
      </c>
      <c r="C1294" s="1157" t="s">
        <v>2138</v>
      </c>
      <c r="D1294" s="1157" t="s">
        <v>2157</v>
      </c>
      <c r="E1294" s="1156" t="s">
        <v>6311</v>
      </c>
      <c r="F1294" s="1157">
        <v>303917</v>
      </c>
    </row>
    <row r="1295" spans="1:6" ht="15">
      <c r="A1295" s="1157" t="s">
        <v>2140</v>
      </c>
      <c r="B1295" s="1157" t="s">
        <v>2156</v>
      </c>
      <c r="C1295" s="1157" t="s">
        <v>2138</v>
      </c>
      <c r="D1295" s="1157" t="s">
        <v>2155</v>
      </c>
      <c r="E1295" s="1156" t="s">
        <v>6312</v>
      </c>
      <c r="F1295" s="1157">
        <v>303925</v>
      </c>
    </row>
    <row r="1296" spans="1:6" ht="15">
      <c r="A1296" s="1157" t="s">
        <v>2140</v>
      </c>
      <c r="B1296" s="1157" t="s">
        <v>2154</v>
      </c>
      <c r="C1296" s="1157" t="s">
        <v>2138</v>
      </c>
      <c r="D1296" s="1157" t="s">
        <v>2153</v>
      </c>
      <c r="E1296" s="1156" t="s">
        <v>6313</v>
      </c>
      <c r="F1296" s="1157">
        <v>304018</v>
      </c>
    </row>
    <row r="1297" spans="1:6" ht="15">
      <c r="A1297" s="1157" t="s">
        <v>2140</v>
      </c>
      <c r="B1297" s="1157" t="s">
        <v>2152</v>
      </c>
      <c r="C1297" s="1157" t="s">
        <v>2138</v>
      </c>
      <c r="D1297" s="1157" t="s">
        <v>2151</v>
      </c>
      <c r="E1297" s="1156" t="s">
        <v>6314</v>
      </c>
      <c r="F1297" s="1157">
        <v>304042</v>
      </c>
    </row>
    <row r="1298" spans="1:6" ht="15">
      <c r="A1298" s="1157" t="s">
        <v>2140</v>
      </c>
      <c r="B1298" s="1157" t="s">
        <v>2150</v>
      </c>
      <c r="C1298" s="1157" t="s">
        <v>2138</v>
      </c>
      <c r="D1298" s="1157" t="s">
        <v>2149</v>
      </c>
      <c r="E1298" s="1156" t="s">
        <v>6315</v>
      </c>
      <c r="F1298" s="1157">
        <v>304069</v>
      </c>
    </row>
    <row r="1299" spans="1:6" ht="15">
      <c r="A1299" s="1157" t="s">
        <v>2140</v>
      </c>
      <c r="B1299" s="1157" t="s">
        <v>2148</v>
      </c>
      <c r="C1299" s="1157" t="s">
        <v>2138</v>
      </c>
      <c r="D1299" s="1157" t="s">
        <v>2147</v>
      </c>
      <c r="E1299" s="1156" t="s">
        <v>6316</v>
      </c>
      <c r="F1299" s="1157">
        <v>304212</v>
      </c>
    </row>
    <row r="1300" spans="1:6" ht="15">
      <c r="A1300" s="1157" t="s">
        <v>2140</v>
      </c>
      <c r="B1300" s="1157" t="s">
        <v>2146</v>
      </c>
      <c r="C1300" s="1157" t="s">
        <v>2138</v>
      </c>
      <c r="D1300" s="1157" t="s">
        <v>2145</v>
      </c>
      <c r="E1300" s="1156" t="s">
        <v>6317</v>
      </c>
      <c r="F1300" s="1157">
        <v>304221</v>
      </c>
    </row>
    <row r="1301" spans="1:6" ht="15">
      <c r="A1301" s="1157" t="s">
        <v>2140</v>
      </c>
      <c r="B1301" s="1157" t="s">
        <v>2144</v>
      </c>
      <c r="C1301" s="1157" t="s">
        <v>2138</v>
      </c>
      <c r="D1301" s="1157" t="s">
        <v>2143</v>
      </c>
      <c r="E1301" s="1156" t="s">
        <v>6318</v>
      </c>
      <c r="F1301" s="1157">
        <v>304247</v>
      </c>
    </row>
    <row r="1302" spans="1:6" ht="15">
      <c r="A1302" s="1157" t="s">
        <v>2140</v>
      </c>
      <c r="B1302" s="1157" t="s">
        <v>2142</v>
      </c>
      <c r="C1302" s="1157" t="s">
        <v>2138</v>
      </c>
      <c r="D1302" s="1157" t="s">
        <v>2141</v>
      </c>
      <c r="E1302" s="1156" t="s">
        <v>6319</v>
      </c>
      <c r="F1302" s="1157">
        <v>304271</v>
      </c>
    </row>
    <row r="1303" spans="1:6" ht="15">
      <c r="A1303" s="1157" t="s">
        <v>2140</v>
      </c>
      <c r="B1303" s="1157" t="s">
        <v>2139</v>
      </c>
      <c r="C1303" s="1157" t="s">
        <v>2138</v>
      </c>
      <c r="D1303" s="1157" t="s">
        <v>2137</v>
      </c>
      <c r="E1303" s="1156" t="s">
        <v>6320</v>
      </c>
      <c r="F1303" s="1157">
        <v>304280</v>
      </c>
    </row>
    <row r="1304" spans="1:6" ht="15">
      <c r="A1304" s="1154" t="s">
        <v>2102</v>
      </c>
      <c r="B1304" s="1155"/>
      <c r="C1304" s="1155" t="s">
        <v>2100</v>
      </c>
      <c r="D1304" s="1155"/>
      <c r="E1304" s="1156" t="s">
        <v>2102</v>
      </c>
      <c r="F1304" s="1154">
        <v>310000</v>
      </c>
    </row>
    <row r="1305" spans="1:6" ht="15">
      <c r="A1305" s="1157" t="s">
        <v>2102</v>
      </c>
      <c r="B1305" s="1157" t="s">
        <v>2136</v>
      </c>
      <c r="C1305" s="1157" t="s">
        <v>2100</v>
      </c>
      <c r="D1305" s="1157" t="s">
        <v>6321</v>
      </c>
      <c r="E1305" s="1156" t="s">
        <v>6322</v>
      </c>
      <c r="F1305" s="1157">
        <v>312011</v>
      </c>
    </row>
    <row r="1306" spans="1:6" ht="15">
      <c r="A1306" s="1157" t="s">
        <v>2102</v>
      </c>
      <c r="B1306" s="1157" t="s">
        <v>2135</v>
      </c>
      <c r="C1306" s="1157" t="s">
        <v>2100</v>
      </c>
      <c r="D1306" s="1157" t="s">
        <v>2134</v>
      </c>
      <c r="E1306" s="1156" t="s">
        <v>6323</v>
      </c>
      <c r="F1306" s="1157">
        <v>312029</v>
      </c>
    </row>
    <row r="1307" spans="1:6" ht="15">
      <c r="A1307" s="1157" t="s">
        <v>2102</v>
      </c>
      <c r="B1307" s="1157" t="s">
        <v>2133</v>
      </c>
      <c r="C1307" s="1157" t="s">
        <v>2100</v>
      </c>
      <c r="D1307" s="1157" t="s">
        <v>2132</v>
      </c>
      <c r="E1307" s="1156" t="s">
        <v>6324</v>
      </c>
      <c r="F1307" s="1157">
        <v>312037</v>
      </c>
    </row>
    <row r="1308" spans="1:6" ht="15">
      <c r="A1308" s="1157" t="s">
        <v>2102</v>
      </c>
      <c r="B1308" s="1157" t="s">
        <v>2131</v>
      </c>
      <c r="C1308" s="1157" t="s">
        <v>2100</v>
      </c>
      <c r="D1308" s="1157" t="s">
        <v>2130</v>
      </c>
      <c r="E1308" s="1156" t="s">
        <v>6325</v>
      </c>
      <c r="F1308" s="1157">
        <v>312045</v>
      </c>
    </row>
    <row r="1309" spans="1:6" ht="15">
      <c r="A1309" s="1157" t="s">
        <v>2102</v>
      </c>
      <c r="B1309" s="1157" t="s">
        <v>2129</v>
      </c>
      <c r="C1309" s="1157" t="s">
        <v>2100</v>
      </c>
      <c r="D1309" s="1157" t="s">
        <v>2128</v>
      </c>
      <c r="E1309" s="1156" t="s">
        <v>6326</v>
      </c>
      <c r="F1309" s="1157">
        <v>313025</v>
      </c>
    </row>
    <row r="1310" spans="1:6" ht="15">
      <c r="A1310" s="1157" t="s">
        <v>2102</v>
      </c>
      <c r="B1310" s="1157" t="s">
        <v>2127</v>
      </c>
      <c r="C1310" s="1157" t="s">
        <v>2100</v>
      </c>
      <c r="D1310" s="1157" t="s">
        <v>2126</v>
      </c>
      <c r="E1310" s="1156" t="s">
        <v>6327</v>
      </c>
      <c r="F1310" s="1157">
        <v>313254</v>
      </c>
    </row>
    <row r="1311" spans="1:6" ht="15">
      <c r="A1311" s="1157" t="s">
        <v>2102</v>
      </c>
      <c r="B1311" s="1157" t="s">
        <v>2125</v>
      </c>
      <c r="C1311" s="1157" t="s">
        <v>2100</v>
      </c>
      <c r="D1311" s="1157" t="s">
        <v>6328</v>
      </c>
      <c r="E1311" s="1156" t="s">
        <v>6329</v>
      </c>
      <c r="F1311" s="1157">
        <v>313289</v>
      </c>
    </row>
    <row r="1312" spans="1:6" ht="15">
      <c r="A1312" s="1157" t="s">
        <v>2102</v>
      </c>
      <c r="B1312" s="1157" t="s">
        <v>2124</v>
      </c>
      <c r="C1312" s="1157" t="s">
        <v>2100</v>
      </c>
      <c r="D1312" s="1157" t="s">
        <v>2123</v>
      </c>
      <c r="E1312" s="1156" t="s">
        <v>6330</v>
      </c>
      <c r="F1312" s="1157">
        <v>313297</v>
      </c>
    </row>
    <row r="1313" spans="1:6" ht="15">
      <c r="A1313" s="1157" t="s">
        <v>2102</v>
      </c>
      <c r="B1313" s="1157" t="s">
        <v>2122</v>
      </c>
      <c r="C1313" s="1157" t="s">
        <v>2100</v>
      </c>
      <c r="D1313" s="1157" t="s">
        <v>2121</v>
      </c>
      <c r="E1313" s="1156" t="s">
        <v>6331</v>
      </c>
      <c r="F1313" s="1157">
        <v>313645</v>
      </c>
    </row>
    <row r="1314" spans="1:6" ht="15">
      <c r="A1314" s="1157" t="s">
        <v>2102</v>
      </c>
      <c r="B1314" s="1157" t="s">
        <v>2120</v>
      </c>
      <c r="C1314" s="1157" t="s">
        <v>2100</v>
      </c>
      <c r="D1314" s="1157" t="s">
        <v>2119</v>
      </c>
      <c r="E1314" s="1156" t="s">
        <v>6332</v>
      </c>
      <c r="F1314" s="1157">
        <v>313700</v>
      </c>
    </row>
    <row r="1315" spans="1:6" ht="15">
      <c r="A1315" s="1157" t="s">
        <v>2102</v>
      </c>
      <c r="B1315" s="1157" t="s">
        <v>2118</v>
      </c>
      <c r="C1315" s="1157" t="s">
        <v>2100</v>
      </c>
      <c r="D1315" s="1157" t="s">
        <v>2117</v>
      </c>
      <c r="E1315" s="1156" t="s">
        <v>6333</v>
      </c>
      <c r="F1315" s="1157">
        <v>313718</v>
      </c>
    </row>
    <row r="1316" spans="1:6" ht="15">
      <c r="A1316" s="1157" t="s">
        <v>2102</v>
      </c>
      <c r="B1316" s="1157" t="s">
        <v>2116</v>
      </c>
      <c r="C1316" s="1157" t="s">
        <v>2100</v>
      </c>
      <c r="D1316" s="1157" t="s">
        <v>2115</v>
      </c>
      <c r="E1316" s="1156" t="s">
        <v>6334</v>
      </c>
      <c r="F1316" s="1157">
        <v>313726</v>
      </c>
    </row>
    <row r="1317" spans="1:6" ht="15">
      <c r="A1317" s="1157" t="s">
        <v>2102</v>
      </c>
      <c r="B1317" s="1157" t="s">
        <v>2114</v>
      </c>
      <c r="C1317" s="1157" t="s">
        <v>2100</v>
      </c>
      <c r="D1317" s="1157" t="s">
        <v>2113</v>
      </c>
      <c r="E1317" s="1156" t="s">
        <v>6335</v>
      </c>
      <c r="F1317" s="1157">
        <v>313840</v>
      </c>
    </row>
    <row r="1318" spans="1:6" ht="15">
      <c r="A1318" s="1157" t="s">
        <v>2102</v>
      </c>
      <c r="B1318" s="1157" t="s">
        <v>2112</v>
      </c>
      <c r="C1318" s="1157" t="s">
        <v>2100</v>
      </c>
      <c r="D1318" s="1157" t="s">
        <v>2111</v>
      </c>
      <c r="E1318" s="1156" t="s">
        <v>6336</v>
      </c>
      <c r="F1318" s="1157">
        <v>313866</v>
      </c>
    </row>
    <row r="1319" spans="1:6" ht="15">
      <c r="A1319" s="1157" t="s">
        <v>2102</v>
      </c>
      <c r="B1319" s="1157" t="s">
        <v>2110</v>
      </c>
      <c r="C1319" s="1157" t="s">
        <v>2100</v>
      </c>
      <c r="D1319" s="1157" t="s">
        <v>2109</v>
      </c>
      <c r="E1319" s="1156" t="s">
        <v>6337</v>
      </c>
      <c r="F1319" s="1157">
        <v>313891</v>
      </c>
    </row>
    <row r="1320" spans="1:6" ht="15">
      <c r="A1320" s="1157" t="s">
        <v>2102</v>
      </c>
      <c r="B1320" s="1157" t="s">
        <v>2108</v>
      </c>
      <c r="C1320" s="1157" t="s">
        <v>2100</v>
      </c>
      <c r="D1320" s="1157" t="s">
        <v>2107</v>
      </c>
      <c r="E1320" s="1156" t="s">
        <v>6338</v>
      </c>
      <c r="F1320" s="1157">
        <v>313904</v>
      </c>
    </row>
    <row r="1321" spans="1:6" ht="15">
      <c r="A1321" s="1157" t="s">
        <v>2102</v>
      </c>
      <c r="B1321" s="1157" t="s">
        <v>2106</v>
      </c>
      <c r="C1321" s="1157" t="s">
        <v>2100</v>
      </c>
      <c r="D1321" s="1157" t="s">
        <v>2105</v>
      </c>
      <c r="E1321" s="1156" t="s">
        <v>6339</v>
      </c>
      <c r="F1321" s="1157">
        <v>314013</v>
      </c>
    </row>
    <row r="1322" spans="1:6" ht="15">
      <c r="A1322" s="1157" t="s">
        <v>2102</v>
      </c>
      <c r="B1322" s="1157" t="s">
        <v>2104</v>
      </c>
      <c r="C1322" s="1157" t="s">
        <v>2100</v>
      </c>
      <c r="D1322" s="1157" t="s">
        <v>2103</v>
      </c>
      <c r="E1322" s="1156" t="s">
        <v>6340</v>
      </c>
      <c r="F1322" s="1157">
        <v>314021</v>
      </c>
    </row>
    <row r="1323" spans="1:6" ht="15">
      <c r="A1323" s="1157" t="s">
        <v>2102</v>
      </c>
      <c r="B1323" s="1157" t="s">
        <v>2101</v>
      </c>
      <c r="C1323" s="1157" t="s">
        <v>2100</v>
      </c>
      <c r="D1323" s="1157" t="s">
        <v>2099</v>
      </c>
      <c r="E1323" s="1156" t="s">
        <v>6341</v>
      </c>
      <c r="F1323" s="1157">
        <v>314030</v>
      </c>
    </row>
    <row r="1324" spans="1:6" ht="15">
      <c r="A1324" s="1154" t="s">
        <v>2065</v>
      </c>
      <c r="B1324" s="1155"/>
      <c r="C1324" s="1155" t="s">
        <v>2063</v>
      </c>
      <c r="D1324" s="1155"/>
      <c r="E1324" s="1156" t="s">
        <v>2065</v>
      </c>
      <c r="F1324" s="1154">
        <v>320005</v>
      </c>
    </row>
    <row r="1325" spans="1:6" ht="15">
      <c r="A1325" s="1157" t="s">
        <v>2065</v>
      </c>
      <c r="B1325" s="1157" t="s">
        <v>2098</v>
      </c>
      <c r="C1325" s="1157" t="s">
        <v>2063</v>
      </c>
      <c r="D1325" s="1157" t="s">
        <v>2097</v>
      </c>
      <c r="E1325" s="1156" t="s">
        <v>6342</v>
      </c>
      <c r="F1325" s="1157">
        <v>322016</v>
      </c>
    </row>
    <row r="1326" spans="1:6" ht="15">
      <c r="A1326" s="1157" t="s">
        <v>2065</v>
      </c>
      <c r="B1326" s="1157" t="s">
        <v>2096</v>
      </c>
      <c r="C1326" s="1157" t="s">
        <v>2063</v>
      </c>
      <c r="D1326" s="1157" t="s">
        <v>2095</v>
      </c>
      <c r="E1326" s="1156" t="s">
        <v>6343</v>
      </c>
      <c r="F1326" s="1157">
        <v>322024</v>
      </c>
    </row>
    <row r="1327" spans="1:6" ht="15">
      <c r="A1327" s="1157" t="s">
        <v>2065</v>
      </c>
      <c r="B1327" s="1157" t="s">
        <v>2094</v>
      </c>
      <c r="C1327" s="1157" t="s">
        <v>2063</v>
      </c>
      <c r="D1327" s="1157" t="s">
        <v>2093</v>
      </c>
      <c r="E1327" s="1156" t="s">
        <v>6344</v>
      </c>
      <c r="F1327" s="1157">
        <v>322032</v>
      </c>
    </row>
    <row r="1328" spans="1:6" ht="15">
      <c r="A1328" s="1157" t="s">
        <v>2065</v>
      </c>
      <c r="B1328" s="1157" t="s">
        <v>2092</v>
      </c>
      <c r="C1328" s="1157" t="s">
        <v>2063</v>
      </c>
      <c r="D1328" s="1157" t="s">
        <v>2091</v>
      </c>
      <c r="E1328" s="1156" t="s">
        <v>6345</v>
      </c>
      <c r="F1328" s="1157">
        <v>322041</v>
      </c>
    </row>
    <row r="1329" spans="1:6" ht="15">
      <c r="A1329" s="1157" t="s">
        <v>2065</v>
      </c>
      <c r="B1329" s="1157" t="s">
        <v>2090</v>
      </c>
      <c r="C1329" s="1157" t="s">
        <v>2063</v>
      </c>
      <c r="D1329" s="1157" t="s">
        <v>2089</v>
      </c>
      <c r="E1329" s="1156" t="s">
        <v>6346</v>
      </c>
      <c r="F1329" s="1157">
        <v>322059</v>
      </c>
    </row>
    <row r="1330" spans="1:6" ht="15">
      <c r="A1330" s="1157" t="s">
        <v>2065</v>
      </c>
      <c r="B1330" s="1157" t="s">
        <v>2088</v>
      </c>
      <c r="C1330" s="1157" t="s">
        <v>2063</v>
      </c>
      <c r="D1330" s="1157" t="s">
        <v>2087</v>
      </c>
      <c r="E1330" s="1156" t="s">
        <v>6347</v>
      </c>
      <c r="F1330" s="1157">
        <v>322067</v>
      </c>
    </row>
    <row r="1331" spans="1:6" ht="15">
      <c r="A1331" s="1157" t="s">
        <v>2065</v>
      </c>
      <c r="B1331" s="1157" t="s">
        <v>2086</v>
      </c>
      <c r="C1331" s="1157" t="s">
        <v>2063</v>
      </c>
      <c r="D1331" s="1157" t="s">
        <v>2085</v>
      </c>
      <c r="E1331" s="1156" t="s">
        <v>6348</v>
      </c>
      <c r="F1331" s="1157">
        <v>322075</v>
      </c>
    </row>
    <row r="1332" spans="1:6" ht="15">
      <c r="A1332" s="1157" t="s">
        <v>2065</v>
      </c>
      <c r="B1332" s="1157" t="s">
        <v>2084</v>
      </c>
      <c r="C1332" s="1157" t="s">
        <v>2063</v>
      </c>
      <c r="D1332" s="1157" t="s">
        <v>2083</v>
      </c>
      <c r="E1332" s="1156" t="s">
        <v>6349</v>
      </c>
      <c r="F1332" s="1157">
        <v>322091</v>
      </c>
    </row>
    <row r="1333" spans="1:6" ht="15">
      <c r="A1333" s="1157" t="s">
        <v>2065</v>
      </c>
      <c r="B1333" s="1157" t="s">
        <v>2082</v>
      </c>
      <c r="C1333" s="1157" t="s">
        <v>2063</v>
      </c>
      <c r="D1333" s="1157" t="s">
        <v>2081</v>
      </c>
      <c r="E1333" s="1156" t="s">
        <v>6350</v>
      </c>
      <c r="F1333" s="1157">
        <v>323438</v>
      </c>
    </row>
    <row r="1334" spans="1:6" ht="15">
      <c r="A1334" s="1157" t="s">
        <v>2065</v>
      </c>
      <c r="B1334" s="1157" t="s">
        <v>2080</v>
      </c>
      <c r="C1334" s="1157" t="s">
        <v>2063</v>
      </c>
      <c r="D1334" s="1157" t="s">
        <v>2079</v>
      </c>
      <c r="E1334" s="1156" t="s">
        <v>6351</v>
      </c>
      <c r="F1334" s="1157">
        <v>323861</v>
      </c>
    </row>
    <row r="1335" spans="1:6" ht="15">
      <c r="A1335" s="1157" t="s">
        <v>2065</v>
      </c>
      <c r="B1335" s="1157" t="s">
        <v>2078</v>
      </c>
      <c r="C1335" s="1157" t="s">
        <v>2063</v>
      </c>
      <c r="D1335" s="1157" t="s">
        <v>2077</v>
      </c>
      <c r="E1335" s="1156" t="s">
        <v>6352</v>
      </c>
      <c r="F1335" s="1157">
        <v>324418</v>
      </c>
    </row>
    <row r="1336" spans="1:6" ht="15">
      <c r="A1336" s="1157" t="s">
        <v>2065</v>
      </c>
      <c r="B1336" s="1157" t="s">
        <v>1347</v>
      </c>
      <c r="C1336" s="1157" t="s">
        <v>2063</v>
      </c>
      <c r="D1336" s="1157" t="s">
        <v>1346</v>
      </c>
      <c r="E1336" s="1156" t="s">
        <v>6353</v>
      </c>
      <c r="F1336" s="1157">
        <v>324485</v>
      </c>
    </row>
    <row r="1337" spans="1:6" ht="15">
      <c r="A1337" s="1157" t="s">
        <v>2065</v>
      </c>
      <c r="B1337" s="1157" t="s">
        <v>2076</v>
      </c>
      <c r="C1337" s="1157" t="s">
        <v>2063</v>
      </c>
      <c r="D1337" s="1157" t="s">
        <v>2075</v>
      </c>
      <c r="E1337" s="1156" t="s">
        <v>6354</v>
      </c>
      <c r="F1337" s="1157">
        <v>324493</v>
      </c>
    </row>
    <row r="1338" spans="1:6" ht="15">
      <c r="A1338" s="1157" t="s">
        <v>2065</v>
      </c>
      <c r="B1338" s="1157" t="s">
        <v>2074</v>
      </c>
      <c r="C1338" s="1157" t="s">
        <v>2063</v>
      </c>
      <c r="D1338" s="1157" t="s">
        <v>2073</v>
      </c>
      <c r="E1338" s="1156" t="s">
        <v>6355</v>
      </c>
      <c r="F1338" s="1157">
        <v>325015</v>
      </c>
    </row>
    <row r="1339" spans="1:6" ht="15">
      <c r="A1339" s="1157" t="s">
        <v>2065</v>
      </c>
      <c r="B1339" s="1157" t="s">
        <v>2072</v>
      </c>
      <c r="C1339" s="1157" t="s">
        <v>2063</v>
      </c>
      <c r="D1339" s="1157" t="s">
        <v>6356</v>
      </c>
      <c r="E1339" s="1156" t="s">
        <v>6357</v>
      </c>
      <c r="F1339" s="1157">
        <v>325058</v>
      </c>
    </row>
    <row r="1340" spans="1:6" ht="15">
      <c r="A1340" s="1157" t="s">
        <v>2065</v>
      </c>
      <c r="B1340" s="1157" t="s">
        <v>2071</v>
      </c>
      <c r="C1340" s="1157" t="s">
        <v>2063</v>
      </c>
      <c r="D1340" s="1157" t="s">
        <v>2070</v>
      </c>
      <c r="E1340" s="1156" t="s">
        <v>6358</v>
      </c>
      <c r="F1340" s="1157">
        <v>325252</v>
      </c>
    </row>
    <row r="1341" spans="1:6" ht="15">
      <c r="A1341" s="1157" t="s">
        <v>2065</v>
      </c>
      <c r="B1341" s="1157" t="s">
        <v>2069</v>
      </c>
      <c r="C1341" s="1157" t="s">
        <v>2063</v>
      </c>
      <c r="D1341" s="1157" t="s">
        <v>2068</v>
      </c>
      <c r="E1341" s="1156" t="s">
        <v>6359</v>
      </c>
      <c r="F1341" s="1157">
        <v>325261</v>
      </c>
    </row>
    <row r="1342" spans="1:6" ht="15">
      <c r="A1342" s="1157" t="s">
        <v>2065</v>
      </c>
      <c r="B1342" s="1157" t="s">
        <v>2067</v>
      </c>
      <c r="C1342" s="1157" t="s">
        <v>2063</v>
      </c>
      <c r="D1342" s="1157" t="s">
        <v>2066</v>
      </c>
      <c r="E1342" s="1156" t="s">
        <v>6360</v>
      </c>
      <c r="F1342" s="1157">
        <v>325279</v>
      </c>
    </row>
    <row r="1343" spans="1:6" ht="15">
      <c r="A1343" s="1157" t="s">
        <v>2065</v>
      </c>
      <c r="B1343" s="1157" t="s">
        <v>2064</v>
      </c>
      <c r="C1343" s="1157" t="s">
        <v>2063</v>
      </c>
      <c r="D1343" s="1157" t="s">
        <v>2062</v>
      </c>
      <c r="E1343" s="1156" t="s">
        <v>6361</v>
      </c>
      <c r="F1343" s="1157">
        <v>325287</v>
      </c>
    </row>
    <row r="1344" spans="1:6" ht="15">
      <c r="A1344" s="1154" t="s">
        <v>2009</v>
      </c>
      <c r="B1344" s="1155"/>
      <c r="C1344" s="1155" t="s">
        <v>2007</v>
      </c>
      <c r="D1344" s="1155"/>
      <c r="E1344" s="1156" t="s">
        <v>2009</v>
      </c>
      <c r="F1344" s="1154">
        <v>330001</v>
      </c>
    </row>
    <row r="1345" spans="1:6" ht="15">
      <c r="A1345" s="1157" t="s">
        <v>2009</v>
      </c>
      <c r="B1345" s="1157" t="s">
        <v>2061</v>
      </c>
      <c r="C1345" s="1157" t="s">
        <v>2007</v>
      </c>
      <c r="D1345" s="1157" t="s">
        <v>2060</v>
      </c>
      <c r="E1345" s="1156" t="s">
        <v>6362</v>
      </c>
      <c r="F1345" s="1157">
        <v>331007</v>
      </c>
    </row>
    <row r="1346" spans="1:6" ht="15">
      <c r="A1346" s="1157" t="s">
        <v>2009</v>
      </c>
      <c r="B1346" s="1157" t="s">
        <v>2059</v>
      </c>
      <c r="C1346" s="1157" t="s">
        <v>2007</v>
      </c>
      <c r="D1346" s="1157" t="s">
        <v>2058</v>
      </c>
      <c r="E1346" s="1156" t="s">
        <v>6363</v>
      </c>
      <c r="F1346" s="1157">
        <v>332020</v>
      </c>
    </row>
    <row r="1347" spans="1:6" ht="15">
      <c r="A1347" s="1157" t="s">
        <v>2009</v>
      </c>
      <c r="B1347" s="1157" t="s">
        <v>2057</v>
      </c>
      <c r="C1347" s="1157" t="s">
        <v>2007</v>
      </c>
      <c r="D1347" s="1157" t="s">
        <v>2056</v>
      </c>
      <c r="E1347" s="1156" t="s">
        <v>6364</v>
      </c>
      <c r="F1347" s="1157">
        <v>332038</v>
      </c>
    </row>
    <row r="1348" spans="1:6" ht="15">
      <c r="A1348" s="1157" t="s">
        <v>2009</v>
      </c>
      <c r="B1348" s="1157" t="s">
        <v>2055</v>
      </c>
      <c r="C1348" s="1157" t="s">
        <v>2007</v>
      </c>
      <c r="D1348" s="1157" t="s">
        <v>2054</v>
      </c>
      <c r="E1348" s="1156" t="s">
        <v>6365</v>
      </c>
      <c r="F1348" s="1157">
        <v>332046</v>
      </c>
    </row>
    <row r="1349" spans="1:6" ht="15">
      <c r="A1349" s="1157" t="s">
        <v>2009</v>
      </c>
      <c r="B1349" s="1157" t="s">
        <v>2053</v>
      </c>
      <c r="C1349" s="1157" t="s">
        <v>2007</v>
      </c>
      <c r="D1349" s="1157" t="s">
        <v>2052</v>
      </c>
      <c r="E1349" s="1156" t="s">
        <v>6366</v>
      </c>
      <c r="F1349" s="1157">
        <v>332054</v>
      </c>
    </row>
    <row r="1350" spans="1:6" ht="15">
      <c r="A1350" s="1157" t="s">
        <v>2009</v>
      </c>
      <c r="B1350" s="1157" t="s">
        <v>2051</v>
      </c>
      <c r="C1350" s="1157" t="s">
        <v>2007</v>
      </c>
      <c r="D1350" s="1157" t="s">
        <v>2050</v>
      </c>
      <c r="E1350" s="1156" t="s">
        <v>6367</v>
      </c>
      <c r="F1350" s="1157">
        <v>332071</v>
      </c>
    </row>
    <row r="1351" spans="1:6" ht="15">
      <c r="A1351" s="1157" t="s">
        <v>2009</v>
      </c>
      <c r="B1351" s="1157" t="s">
        <v>2049</v>
      </c>
      <c r="C1351" s="1157" t="s">
        <v>2007</v>
      </c>
      <c r="D1351" s="1157" t="s">
        <v>2048</v>
      </c>
      <c r="E1351" s="1156" t="s">
        <v>6368</v>
      </c>
      <c r="F1351" s="1157">
        <v>332089</v>
      </c>
    </row>
    <row r="1352" spans="1:6" ht="15">
      <c r="A1352" s="1157" t="s">
        <v>2009</v>
      </c>
      <c r="B1352" s="1157" t="s">
        <v>2047</v>
      </c>
      <c r="C1352" s="1157" t="s">
        <v>2007</v>
      </c>
      <c r="D1352" s="1157" t="s">
        <v>2046</v>
      </c>
      <c r="E1352" s="1156" t="s">
        <v>6369</v>
      </c>
      <c r="F1352" s="1157">
        <v>332097</v>
      </c>
    </row>
    <row r="1353" spans="1:6" ht="15">
      <c r="A1353" s="1157" t="s">
        <v>2009</v>
      </c>
      <c r="B1353" s="1157" t="s">
        <v>2045</v>
      </c>
      <c r="C1353" s="1157" t="s">
        <v>2007</v>
      </c>
      <c r="D1353" s="1157" t="s">
        <v>2044</v>
      </c>
      <c r="E1353" s="1156" t="s">
        <v>6370</v>
      </c>
      <c r="F1353" s="1157">
        <v>332101</v>
      </c>
    </row>
    <row r="1354" spans="1:6" ht="15">
      <c r="A1354" s="1157" t="s">
        <v>2009</v>
      </c>
      <c r="B1354" s="1157" t="s">
        <v>2043</v>
      </c>
      <c r="C1354" s="1157" t="s">
        <v>2007</v>
      </c>
      <c r="D1354" s="1157" t="s">
        <v>2042</v>
      </c>
      <c r="E1354" s="1156" t="s">
        <v>6371</v>
      </c>
      <c r="F1354" s="1157">
        <v>332119</v>
      </c>
    </row>
    <row r="1355" spans="1:6" ht="15">
      <c r="A1355" s="1157" t="s">
        <v>2009</v>
      </c>
      <c r="B1355" s="1157" t="s">
        <v>2041</v>
      </c>
      <c r="C1355" s="1157" t="s">
        <v>2007</v>
      </c>
      <c r="D1355" s="1157" t="s">
        <v>2040</v>
      </c>
      <c r="E1355" s="1156" t="s">
        <v>6372</v>
      </c>
      <c r="F1355" s="1157">
        <v>332127</v>
      </c>
    </row>
    <row r="1356" spans="1:6" ht="15">
      <c r="A1356" s="1157" t="s">
        <v>2009</v>
      </c>
      <c r="B1356" s="1157" t="s">
        <v>2039</v>
      </c>
      <c r="C1356" s="1157" t="s">
        <v>2007</v>
      </c>
      <c r="D1356" s="1157" t="s">
        <v>2038</v>
      </c>
      <c r="E1356" s="1156" t="s">
        <v>6373</v>
      </c>
      <c r="F1356" s="1157">
        <v>332135</v>
      </c>
    </row>
    <row r="1357" spans="1:6" ht="15">
      <c r="A1357" s="1157" t="s">
        <v>2009</v>
      </c>
      <c r="B1357" s="1157" t="s">
        <v>2037</v>
      </c>
      <c r="C1357" s="1157" t="s">
        <v>2007</v>
      </c>
      <c r="D1357" s="1157" t="s">
        <v>2036</v>
      </c>
      <c r="E1357" s="1156" t="s">
        <v>6374</v>
      </c>
      <c r="F1357" s="1157">
        <v>332143</v>
      </c>
    </row>
    <row r="1358" spans="1:6" ht="15">
      <c r="A1358" s="1157" t="s">
        <v>2009</v>
      </c>
      <c r="B1358" s="1157" t="s">
        <v>2035</v>
      </c>
      <c r="C1358" s="1157" t="s">
        <v>2007</v>
      </c>
      <c r="D1358" s="1157" t="s">
        <v>2034</v>
      </c>
      <c r="E1358" s="1156" t="s">
        <v>6375</v>
      </c>
      <c r="F1358" s="1157">
        <v>332151</v>
      </c>
    </row>
    <row r="1359" spans="1:6" ht="15">
      <c r="A1359" s="1157" t="s">
        <v>2009</v>
      </c>
      <c r="B1359" s="1157" t="s">
        <v>2033</v>
      </c>
      <c r="C1359" s="1157" t="s">
        <v>2007</v>
      </c>
      <c r="D1359" s="1157" t="s">
        <v>2032</v>
      </c>
      <c r="E1359" s="1156" t="s">
        <v>6376</v>
      </c>
      <c r="F1359" s="1157">
        <v>332160</v>
      </c>
    </row>
    <row r="1360" spans="1:6" ht="15">
      <c r="A1360" s="1157" t="s">
        <v>2009</v>
      </c>
      <c r="B1360" s="1157" t="s">
        <v>2031</v>
      </c>
      <c r="C1360" s="1157" t="s">
        <v>2007</v>
      </c>
      <c r="D1360" s="1157" t="s">
        <v>2030</v>
      </c>
      <c r="E1360" s="1156" t="s">
        <v>6377</v>
      </c>
      <c r="F1360" s="1157">
        <v>333468</v>
      </c>
    </row>
    <row r="1361" spans="1:6" ht="15">
      <c r="A1361" s="1157" t="s">
        <v>2009</v>
      </c>
      <c r="B1361" s="1157" t="s">
        <v>2029</v>
      </c>
      <c r="C1361" s="1157" t="s">
        <v>2007</v>
      </c>
      <c r="D1361" s="1157" t="s">
        <v>2028</v>
      </c>
      <c r="E1361" s="1156" t="s">
        <v>6378</v>
      </c>
      <c r="F1361" s="1157">
        <v>334235</v>
      </c>
    </row>
    <row r="1362" spans="1:6" ht="15">
      <c r="A1362" s="1157" t="s">
        <v>2009</v>
      </c>
      <c r="B1362" s="1157" t="s">
        <v>2027</v>
      </c>
      <c r="C1362" s="1157" t="s">
        <v>2007</v>
      </c>
      <c r="D1362" s="1157" t="s">
        <v>2026</v>
      </c>
      <c r="E1362" s="1156" t="s">
        <v>6379</v>
      </c>
      <c r="F1362" s="1157">
        <v>334456</v>
      </c>
    </row>
    <row r="1363" spans="1:6" ht="15">
      <c r="A1363" s="1157" t="s">
        <v>2009</v>
      </c>
      <c r="B1363" s="1157" t="s">
        <v>2025</v>
      </c>
      <c r="C1363" s="1157" t="s">
        <v>2007</v>
      </c>
      <c r="D1363" s="1157" t="s">
        <v>2024</v>
      </c>
      <c r="E1363" s="1156" t="s">
        <v>6380</v>
      </c>
      <c r="F1363" s="1157">
        <v>334618</v>
      </c>
    </row>
    <row r="1364" spans="1:6" ht="15">
      <c r="A1364" s="1157" t="s">
        <v>2009</v>
      </c>
      <c r="B1364" s="1157" t="s">
        <v>2023</v>
      </c>
      <c r="C1364" s="1157" t="s">
        <v>2007</v>
      </c>
      <c r="D1364" s="1157" t="s">
        <v>2022</v>
      </c>
      <c r="E1364" s="1156" t="s">
        <v>6381</v>
      </c>
      <c r="F1364" s="1157">
        <v>335860</v>
      </c>
    </row>
    <row r="1365" spans="1:6" ht="15">
      <c r="A1365" s="1157" t="s">
        <v>2009</v>
      </c>
      <c r="B1365" s="1157" t="s">
        <v>2021</v>
      </c>
      <c r="C1365" s="1157" t="s">
        <v>2007</v>
      </c>
      <c r="D1365" s="1157" t="s">
        <v>2020</v>
      </c>
      <c r="E1365" s="1156" t="s">
        <v>6382</v>
      </c>
      <c r="F1365" s="1157">
        <v>336068</v>
      </c>
    </row>
    <row r="1366" spans="1:6" ht="15">
      <c r="A1366" s="1157" t="s">
        <v>2009</v>
      </c>
      <c r="B1366" s="1157" t="s">
        <v>2019</v>
      </c>
      <c r="C1366" s="1157" t="s">
        <v>2007</v>
      </c>
      <c r="D1366" s="1157" t="s">
        <v>2018</v>
      </c>
      <c r="E1366" s="1156" t="s">
        <v>6383</v>
      </c>
      <c r="F1366" s="1157">
        <v>336220</v>
      </c>
    </row>
    <row r="1367" spans="1:6" ht="15">
      <c r="A1367" s="1157" t="s">
        <v>2009</v>
      </c>
      <c r="B1367" s="1157" t="s">
        <v>2017</v>
      </c>
      <c r="C1367" s="1157" t="s">
        <v>2007</v>
      </c>
      <c r="D1367" s="1157" t="s">
        <v>2016</v>
      </c>
      <c r="E1367" s="1156" t="s">
        <v>6384</v>
      </c>
      <c r="F1367" s="1157">
        <v>336238</v>
      </c>
    </row>
    <row r="1368" spans="1:6" ht="15">
      <c r="A1368" s="1157" t="s">
        <v>2009</v>
      </c>
      <c r="B1368" s="1157" t="s">
        <v>2015</v>
      </c>
      <c r="C1368" s="1157" t="s">
        <v>2007</v>
      </c>
      <c r="D1368" s="1157" t="s">
        <v>2014</v>
      </c>
      <c r="E1368" s="1156" t="s">
        <v>6385</v>
      </c>
      <c r="F1368" s="1157">
        <v>336432</v>
      </c>
    </row>
    <row r="1369" spans="1:6" ht="15">
      <c r="A1369" s="1157" t="s">
        <v>2009</v>
      </c>
      <c r="B1369" s="1157" t="s">
        <v>2013</v>
      </c>
      <c r="C1369" s="1157" t="s">
        <v>2007</v>
      </c>
      <c r="D1369" s="1157" t="s">
        <v>2012</v>
      </c>
      <c r="E1369" s="1156" t="s">
        <v>6386</v>
      </c>
      <c r="F1369" s="1157">
        <v>336637</v>
      </c>
    </row>
    <row r="1370" spans="1:6" ht="15">
      <c r="A1370" s="1157" t="s">
        <v>2009</v>
      </c>
      <c r="B1370" s="1157" t="s">
        <v>2011</v>
      </c>
      <c r="C1370" s="1157" t="s">
        <v>2007</v>
      </c>
      <c r="D1370" s="1157" t="s">
        <v>2010</v>
      </c>
      <c r="E1370" s="1156" t="s">
        <v>6387</v>
      </c>
      <c r="F1370" s="1157">
        <v>336661</v>
      </c>
    </row>
    <row r="1371" spans="1:6" ht="15">
      <c r="A1371" s="1157" t="s">
        <v>2009</v>
      </c>
      <c r="B1371" s="1157" t="s">
        <v>2008</v>
      </c>
      <c r="C1371" s="1157" t="s">
        <v>2007</v>
      </c>
      <c r="D1371" s="1157" t="s">
        <v>2006</v>
      </c>
      <c r="E1371" s="1156" t="s">
        <v>6388</v>
      </c>
      <c r="F1371" s="1157">
        <v>336815</v>
      </c>
    </row>
    <row r="1372" spans="1:6" ht="15">
      <c r="A1372" s="1154" t="s">
        <v>1962</v>
      </c>
      <c r="B1372" s="1155"/>
      <c r="C1372" s="1155" t="s">
        <v>1960</v>
      </c>
      <c r="D1372" s="1155"/>
      <c r="E1372" s="1156" t="s">
        <v>1962</v>
      </c>
      <c r="F1372" s="1154">
        <v>340006</v>
      </c>
    </row>
    <row r="1373" spans="1:6" ht="15">
      <c r="A1373" s="1157" t="s">
        <v>1962</v>
      </c>
      <c r="B1373" s="1157" t="s">
        <v>2005</v>
      </c>
      <c r="C1373" s="1157" t="s">
        <v>1960</v>
      </c>
      <c r="D1373" s="1157" t="s">
        <v>2004</v>
      </c>
      <c r="E1373" s="1156" t="s">
        <v>6389</v>
      </c>
      <c r="F1373" s="1157">
        <v>341002</v>
      </c>
    </row>
    <row r="1374" spans="1:6" ht="15">
      <c r="A1374" s="1157" t="s">
        <v>1962</v>
      </c>
      <c r="B1374" s="1157" t="s">
        <v>2003</v>
      </c>
      <c r="C1374" s="1157" t="s">
        <v>1960</v>
      </c>
      <c r="D1374" s="1157" t="s">
        <v>2002</v>
      </c>
      <c r="E1374" s="1156" t="s">
        <v>6390</v>
      </c>
      <c r="F1374" s="1157">
        <v>342025</v>
      </c>
    </row>
    <row r="1375" spans="1:6" ht="15">
      <c r="A1375" s="1157" t="s">
        <v>1962</v>
      </c>
      <c r="B1375" s="1157" t="s">
        <v>2001</v>
      </c>
      <c r="C1375" s="1157" t="s">
        <v>1960</v>
      </c>
      <c r="D1375" s="1157" t="s">
        <v>2000</v>
      </c>
      <c r="E1375" s="1156" t="s">
        <v>6391</v>
      </c>
      <c r="F1375" s="1157">
        <v>342033</v>
      </c>
    </row>
    <row r="1376" spans="1:6" ht="15">
      <c r="A1376" s="1157" t="s">
        <v>1962</v>
      </c>
      <c r="B1376" s="1157" t="s">
        <v>1999</v>
      </c>
      <c r="C1376" s="1157" t="s">
        <v>1960</v>
      </c>
      <c r="D1376" s="1157" t="s">
        <v>1998</v>
      </c>
      <c r="E1376" s="1156" t="s">
        <v>6392</v>
      </c>
      <c r="F1376" s="1157">
        <v>342041</v>
      </c>
    </row>
    <row r="1377" spans="1:6" ht="15">
      <c r="A1377" s="1157" t="s">
        <v>1962</v>
      </c>
      <c r="B1377" s="1157" t="s">
        <v>1997</v>
      </c>
      <c r="C1377" s="1157" t="s">
        <v>1960</v>
      </c>
      <c r="D1377" s="1157" t="s">
        <v>1996</v>
      </c>
      <c r="E1377" s="1156" t="s">
        <v>6393</v>
      </c>
      <c r="F1377" s="1157">
        <v>342050</v>
      </c>
    </row>
    <row r="1378" spans="1:6" ht="15">
      <c r="A1378" s="1157" t="s">
        <v>1962</v>
      </c>
      <c r="B1378" s="1157" t="s">
        <v>1995</v>
      </c>
      <c r="C1378" s="1157" t="s">
        <v>1960</v>
      </c>
      <c r="D1378" s="1157" t="s">
        <v>1994</v>
      </c>
      <c r="E1378" s="1156" t="s">
        <v>6394</v>
      </c>
      <c r="F1378" s="1157">
        <v>342076</v>
      </c>
    </row>
    <row r="1379" spans="1:6" ht="15">
      <c r="A1379" s="1157" t="s">
        <v>1962</v>
      </c>
      <c r="B1379" s="1157" t="s">
        <v>1993</v>
      </c>
      <c r="C1379" s="1157" t="s">
        <v>1960</v>
      </c>
      <c r="D1379" s="1157" t="s">
        <v>1992</v>
      </c>
      <c r="E1379" s="1156" t="s">
        <v>6395</v>
      </c>
      <c r="F1379" s="1157">
        <v>342084</v>
      </c>
    </row>
    <row r="1380" spans="1:6" ht="15">
      <c r="A1380" s="1157" t="s">
        <v>1962</v>
      </c>
      <c r="B1380" s="1157" t="s">
        <v>1991</v>
      </c>
      <c r="C1380" s="1157" t="s">
        <v>1960</v>
      </c>
      <c r="D1380" s="1157" t="s">
        <v>1904</v>
      </c>
      <c r="E1380" s="1156" t="s">
        <v>6396</v>
      </c>
      <c r="F1380" s="1157">
        <v>342092</v>
      </c>
    </row>
    <row r="1381" spans="1:6" ht="15">
      <c r="A1381" s="1157" t="s">
        <v>1962</v>
      </c>
      <c r="B1381" s="1157" t="s">
        <v>1990</v>
      </c>
      <c r="C1381" s="1157" t="s">
        <v>1960</v>
      </c>
      <c r="D1381" s="1157" t="s">
        <v>1989</v>
      </c>
      <c r="E1381" s="1156" t="s">
        <v>6397</v>
      </c>
      <c r="F1381" s="1157">
        <v>342106</v>
      </c>
    </row>
    <row r="1382" spans="1:6" ht="15">
      <c r="A1382" s="1157" t="s">
        <v>1962</v>
      </c>
      <c r="B1382" s="1157" t="s">
        <v>1988</v>
      </c>
      <c r="C1382" s="1157" t="s">
        <v>1960</v>
      </c>
      <c r="D1382" s="1157" t="s">
        <v>1987</v>
      </c>
      <c r="E1382" s="1156" t="s">
        <v>6398</v>
      </c>
      <c r="F1382" s="1157">
        <v>342114</v>
      </c>
    </row>
    <row r="1383" spans="1:6" ht="15">
      <c r="A1383" s="1157" t="s">
        <v>1962</v>
      </c>
      <c r="B1383" s="1157" t="s">
        <v>1986</v>
      </c>
      <c r="C1383" s="1157" t="s">
        <v>1960</v>
      </c>
      <c r="D1383" s="1157" t="s">
        <v>1985</v>
      </c>
      <c r="E1383" s="1156" t="s">
        <v>6399</v>
      </c>
      <c r="F1383" s="1157">
        <v>342122</v>
      </c>
    </row>
    <row r="1384" spans="1:6" ht="15">
      <c r="A1384" s="1157" t="s">
        <v>1962</v>
      </c>
      <c r="B1384" s="1157" t="s">
        <v>1984</v>
      </c>
      <c r="C1384" s="1157" t="s">
        <v>1960</v>
      </c>
      <c r="D1384" s="1157" t="s">
        <v>1983</v>
      </c>
      <c r="E1384" s="1156" t="s">
        <v>6400</v>
      </c>
      <c r="F1384" s="1157">
        <v>342131</v>
      </c>
    </row>
    <row r="1385" spans="1:6" ht="15">
      <c r="A1385" s="1157" t="s">
        <v>1962</v>
      </c>
      <c r="B1385" s="1157" t="s">
        <v>1982</v>
      </c>
      <c r="C1385" s="1157" t="s">
        <v>1960</v>
      </c>
      <c r="D1385" s="1157" t="s">
        <v>1981</v>
      </c>
      <c r="E1385" s="1156" t="s">
        <v>6401</v>
      </c>
      <c r="F1385" s="1157">
        <v>342149</v>
      </c>
    </row>
    <row r="1386" spans="1:6" ht="15">
      <c r="A1386" s="1157" t="s">
        <v>1962</v>
      </c>
      <c r="B1386" s="1157" t="s">
        <v>1980</v>
      </c>
      <c r="C1386" s="1157" t="s">
        <v>1960</v>
      </c>
      <c r="D1386" s="1157" t="s">
        <v>1979</v>
      </c>
      <c r="E1386" s="1156" t="s">
        <v>6402</v>
      </c>
      <c r="F1386" s="1157">
        <v>342157</v>
      </c>
    </row>
    <row r="1387" spans="1:6" ht="15">
      <c r="A1387" s="1157" t="s">
        <v>1962</v>
      </c>
      <c r="B1387" s="1157" t="s">
        <v>1978</v>
      </c>
      <c r="C1387" s="1157" t="s">
        <v>1960</v>
      </c>
      <c r="D1387" s="1157" t="s">
        <v>1977</v>
      </c>
      <c r="E1387" s="1156" t="s">
        <v>6403</v>
      </c>
      <c r="F1387" s="1157">
        <v>343021</v>
      </c>
    </row>
    <row r="1388" spans="1:6" ht="15">
      <c r="A1388" s="1157" t="s">
        <v>1962</v>
      </c>
      <c r="B1388" s="1157" t="s">
        <v>1976</v>
      </c>
      <c r="C1388" s="1157" t="s">
        <v>1960</v>
      </c>
      <c r="D1388" s="1157" t="s">
        <v>1975</v>
      </c>
      <c r="E1388" s="1156" t="s">
        <v>6404</v>
      </c>
      <c r="F1388" s="1157">
        <v>343048</v>
      </c>
    </row>
    <row r="1389" spans="1:6" ht="15">
      <c r="A1389" s="1157" t="s">
        <v>1962</v>
      </c>
      <c r="B1389" s="1157" t="s">
        <v>1974</v>
      </c>
      <c r="C1389" s="1157" t="s">
        <v>1960</v>
      </c>
      <c r="D1389" s="1157" t="s">
        <v>1973</v>
      </c>
      <c r="E1389" s="1156" t="s">
        <v>6405</v>
      </c>
      <c r="F1389" s="1157">
        <v>343072</v>
      </c>
    </row>
    <row r="1390" spans="1:6" ht="15">
      <c r="A1390" s="1157" t="s">
        <v>1962</v>
      </c>
      <c r="B1390" s="1157" t="s">
        <v>1972</v>
      </c>
      <c r="C1390" s="1157" t="s">
        <v>1960</v>
      </c>
      <c r="D1390" s="1157" t="s">
        <v>1971</v>
      </c>
      <c r="E1390" s="1156" t="s">
        <v>6406</v>
      </c>
      <c r="F1390" s="1157">
        <v>343099</v>
      </c>
    </row>
    <row r="1391" spans="1:6" ht="15">
      <c r="A1391" s="1157" t="s">
        <v>1962</v>
      </c>
      <c r="B1391" s="1157" t="s">
        <v>1970</v>
      </c>
      <c r="C1391" s="1157" t="s">
        <v>1960</v>
      </c>
      <c r="D1391" s="1157" t="s">
        <v>1969</v>
      </c>
      <c r="E1391" s="1156" t="s">
        <v>6407</v>
      </c>
      <c r="F1391" s="1157">
        <v>343684</v>
      </c>
    </row>
    <row r="1392" spans="1:6" ht="15">
      <c r="A1392" s="1157" t="s">
        <v>1962</v>
      </c>
      <c r="B1392" s="1157" t="s">
        <v>1968</v>
      </c>
      <c r="C1392" s="1157" t="s">
        <v>1960</v>
      </c>
      <c r="D1392" s="1157" t="s">
        <v>1967</v>
      </c>
      <c r="E1392" s="1156" t="s">
        <v>6408</v>
      </c>
      <c r="F1392" s="1157">
        <v>343692</v>
      </c>
    </row>
    <row r="1393" spans="1:6" ht="15">
      <c r="A1393" s="1157" t="s">
        <v>1962</v>
      </c>
      <c r="B1393" s="1157" t="s">
        <v>1966</v>
      </c>
      <c r="C1393" s="1157" t="s">
        <v>1960</v>
      </c>
      <c r="D1393" s="1157" t="s">
        <v>1965</v>
      </c>
      <c r="E1393" s="1156" t="s">
        <v>6409</v>
      </c>
      <c r="F1393" s="1157">
        <v>344311</v>
      </c>
    </row>
    <row r="1394" spans="1:6" ht="15">
      <c r="A1394" s="1157" t="s">
        <v>1962</v>
      </c>
      <c r="B1394" s="1157" t="s">
        <v>1964</v>
      </c>
      <c r="C1394" s="1157" t="s">
        <v>1960</v>
      </c>
      <c r="D1394" s="1157" t="s">
        <v>1963</v>
      </c>
      <c r="E1394" s="1156" t="s">
        <v>6410</v>
      </c>
      <c r="F1394" s="1157">
        <v>344621</v>
      </c>
    </row>
    <row r="1395" spans="1:6" ht="15">
      <c r="A1395" s="1157" t="s">
        <v>1962</v>
      </c>
      <c r="B1395" s="1157" t="s">
        <v>1961</v>
      </c>
      <c r="C1395" s="1157" t="s">
        <v>1960</v>
      </c>
      <c r="D1395" s="1157" t="s">
        <v>1959</v>
      </c>
      <c r="E1395" s="1156" t="s">
        <v>6411</v>
      </c>
      <c r="F1395" s="1157">
        <v>345458</v>
      </c>
    </row>
    <row r="1396" spans="1:6" ht="15">
      <c r="A1396" s="1154" t="s">
        <v>1923</v>
      </c>
      <c r="B1396" s="1155"/>
      <c r="C1396" s="1155" t="s">
        <v>1921</v>
      </c>
      <c r="D1396" s="1155"/>
      <c r="E1396" s="1156" t="s">
        <v>1923</v>
      </c>
      <c r="F1396" s="1154">
        <v>350001</v>
      </c>
    </row>
    <row r="1397" spans="1:6" ht="15">
      <c r="A1397" s="1157" t="s">
        <v>1923</v>
      </c>
      <c r="B1397" s="1157" t="s">
        <v>1958</v>
      </c>
      <c r="C1397" s="1157" t="s">
        <v>1921</v>
      </c>
      <c r="D1397" s="1157" t="s">
        <v>1957</v>
      </c>
      <c r="E1397" s="1156" t="s">
        <v>6412</v>
      </c>
      <c r="F1397" s="1157">
        <v>352012</v>
      </c>
    </row>
    <row r="1398" spans="1:6" ht="15">
      <c r="A1398" s="1157" t="s">
        <v>1923</v>
      </c>
      <c r="B1398" s="1157" t="s">
        <v>1956</v>
      </c>
      <c r="C1398" s="1157" t="s">
        <v>1921</v>
      </c>
      <c r="D1398" s="1157" t="s">
        <v>1955</v>
      </c>
      <c r="E1398" s="1156" t="s">
        <v>6413</v>
      </c>
      <c r="F1398" s="1157">
        <v>352021</v>
      </c>
    </row>
    <row r="1399" spans="1:6" ht="15">
      <c r="A1399" s="1157" t="s">
        <v>1923</v>
      </c>
      <c r="B1399" s="1157" t="s">
        <v>1954</v>
      </c>
      <c r="C1399" s="1157" t="s">
        <v>1921</v>
      </c>
      <c r="D1399" s="1157" t="s">
        <v>1953</v>
      </c>
      <c r="E1399" s="1156" t="s">
        <v>6414</v>
      </c>
      <c r="F1399" s="1157">
        <v>352039</v>
      </c>
    </row>
    <row r="1400" spans="1:6" ht="15">
      <c r="A1400" s="1157" t="s">
        <v>1923</v>
      </c>
      <c r="B1400" s="1157" t="s">
        <v>1952</v>
      </c>
      <c r="C1400" s="1157" t="s">
        <v>1921</v>
      </c>
      <c r="D1400" s="1157" t="s">
        <v>1951</v>
      </c>
      <c r="E1400" s="1156" t="s">
        <v>6415</v>
      </c>
      <c r="F1400" s="1157">
        <v>352047</v>
      </c>
    </row>
    <row r="1401" spans="1:6" ht="15">
      <c r="A1401" s="1157" t="s">
        <v>1923</v>
      </c>
      <c r="B1401" s="1157" t="s">
        <v>1950</v>
      </c>
      <c r="C1401" s="1157" t="s">
        <v>1921</v>
      </c>
      <c r="D1401" s="1157" t="s">
        <v>1949</v>
      </c>
      <c r="E1401" s="1156" t="s">
        <v>6416</v>
      </c>
      <c r="F1401" s="1157">
        <v>352063</v>
      </c>
    </row>
    <row r="1402" spans="1:6" ht="15">
      <c r="A1402" s="1157" t="s">
        <v>1923</v>
      </c>
      <c r="B1402" s="1157" t="s">
        <v>1948</v>
      </c>
      <c r="C1402" s="1157" t="s">
        <v>1921</v>
      </c>
      <c r="D1402" s="1157" t="s">
        <v>1947</v>
      </c>
      <c r="E1402" s="1156" t="s">
        <v>6417</v>
      </c>
      <c r="F1402" s="1157">
        <v>352071</v>
      </c>
    </row>
    <row r="1403" spans="1:6" ht="15">
      <c r="A1403" s="1157" t="s">
        <v>1923</v>
      </c>
      <c r="B1403" s="1157" t="s">
        <v>1946</v>
      </c>
      <c r="C1403" s="1157" t="s">
        <v>1921</v>
      </c>
      <c r="D1403" s="1157" t="s">
        <v>1945</v>
      </c>
      <c r="E1403" s="1156" t="s">
        <v>6418</v>
      </c>
      <c r="F1403" s="1157">
        <v>352080</v>
      </c>
    </row>
    <row r="1404" spans="1:6" ht="15">
      <c r="A1404" s="1157" t="s">
        <v>1923</v>
      </c>
      <c r="B1404" s="1157" t="s">
        <v>1944</v>
      </c>
      <c r="C1404" s="1157" t="s">
        <v>1921</v>
      </c>
      <c r="D1404" s="1157" t="s">
        <v>1943</v>
      </c>
      <c r="E1404" s="1156" t="s">
        <v>6419</v>
      </c>
      <c r="F1404" s="1157">
        <v>352101</v>
      </c>
    </row>
    <row r="1405" spans="1:6" ht="15">
      <c r="A1405" s="1157" t="s">
        <v>1923</v>
      </c>
      <c r="B1405" s="1157" t="s">
        <v>1942</v>
      </c>
      <c r="C1405" s="1157" t="s">
        <v>1921</v>
      </c>
      <c r="D1405" s="1157" t="s">
        <v>1941</v>
      </c>
      <c r="E1405" s="1156" t="s">
        <v>6420</v>
      </c>
      <c r="F1405" s="1157">
        <v>352110</v>
      </c>
    </row>
    <row r="1406" spans="1:6" ht="15">
      <c r="A1406" s="1157" t="s">
        <v>1923</v>
      </c>
      <c r="B1406" s="1157" t="s">
        <v>1940</v>
      </c>
      <c r="C1406" s="1157" t="s">
        <v>1921</v>
      </c>
      <c r="D1406" s="1157" t="s">
        <v>1939</v>
      </c>
      <c r="E1406" s="1156" t="s">
        <v>6421</v>
      </c>
      <c r="F1406" s="1157">
        <v>352128</v>
      </c>
    </row>
    <row r="1407" spans="1:6" ht="15">
      <c r="A1407" s="1157" t="s">
        <v>1923</v>
      </c>
      <c r="B1407" s="1157" t="s">
        <v>1938</v>
      </c>
      <c r="C1407" s="1157" t="s">
        <v>1921</v>
      </c>
      <c r="D1407" s="1157" t="s">
        <v>1937</v>
      </c>
      <c r="E1407" s="1156" t="s">
        <v>6422</v>
      </c>
      <c r="F1407" s="1157">
        <v>352136</v>
      </c>
    </row>
    <row r="1408" spans="1:6" ht="15">
      <c r="A1408" s="1157" t="s">
        <v>1923</v>
      </c>
      <c r="B1408" s="1157" t="s">
        <v>1936</v>
      </c>
      <c r="C1408" s="1157" t="s">
        <v>1921</v>
      </c>
      <c r="D1408" s="1157" t="s">
        <v>6423</v>
      </c>
      <c r="E1408" s="1156" t="s">
        <v>6424</v>
      </c>
      <c r="F1408" s="1157">
        <v>352152</v>
      </c>
    </row>
    <row r="1409" spans="1:6" ht="15">
      <c r="A1409" s="1157" t="s">
        <v>1923</v>
      </c>
      <c r="B1409" s="1157" t="s">
        <v>1935</v>
      </c>
      <c r="C1409" s="1157" t="s">
        <v>1921</v>
      </c>
      <c r="D1409" s="1157" t="s">
        <v>1934</v>
      </c>
      <c r="E1409" s="1156" t="s">
        <v>6425</v>
      </c>
      <c r="F1409" s="1157">
        <v>352161</v>
      </c>
    </row>
    <row r="1410" spans="1:6" ht="15">
      <c r="A1410" s="1157" t="s">
        <v>1923</v>
      </c>
      <c r="B1410" s="1157" t="s">
        <v>1933</v>
      </c>
      <c r="C1410" s="1157" t="s">
        <v>1921</v>
      </c>
      <c r="D1410" s="1157" t="s">
        <v>1932</v>
      </c>
      <c r="E1410" s="1156" t="s">
        <v>6426</v>
      </c>
      <c r="F1410" s="1157">
        <v>353051</v>
      </c>
    </row>
    <row r="1411" spans="1:6" ht="15">
      <c r="A1411" s="1157" t="s">
        <v>1923</v>
      </c>
      <c r="B1411" s="1157" t="s">
        <v>1931</v>
      </c>
      <c r="C1411" s="1157" t="s">
        <v>1921</v>
      </c>
      <c r="D1411" s="1157" t="s">
        <v>1930</v>
      </c>
      <c r="E1411" s="1156" t="s">
        <v>6427</v>
      </c>
      <c r="F1411" s="1157">
        <v>353213</v>
      </c>
    </row>
    <row r="1412" spans="1:6" ht="15">
      <c r="A1412" s="1157" t="s">
        <v>1923</v>
      </c>
      <c r="B1412" s="1157" t="s">
        <v>1929</v>
      </c>
      <c r="C1412" s="1157" t="s">
        <v>1921</v>
      </c>
      <c r="D1412" s="1157" t="s">
        <v>1928</v>
      </c>
      <c r="E1412" s="1156" t="s">
        <v>6428</v>
      </c>
      <c r="F1412" s="1157">
        <v>353418</v>
      </c>
    </row>
    <row r="1413" spans="1:6" ht="15">
      <c r="A1413" s="1157" t="s">
        <v>1923</v>
      </c>
      <c r="B1413" s="1157" t="s">
        <v>1927</v>
      </c>
      <c r="C1413" s="1157" t="s">
        <v>1921</v>
      </c>
      <c r="D1413" s="1157" t="s">
        <v>1926</v>
      </c>
      <c r="E1413" s="1156" t="s">
        <v>6429</v>
      </c>
      <c r="F1413" s="1157">
        <v>353434</v>
      </c>
    </row>
    <row r="1414" spans="1:6" ht="15">
      <c r="A1414" s="1157" t="s">
        <v>1923</v>
      </c>
      <c r="B1414" s="1157" t="s">
        <v>1925</v>
      </c>
      <c r="C1414" s="1157" t="s">
        <v>1921</v>
      </c>
      <c r="D1414" s="1157" t="s">
        <v>1924</v>
      </c>
      <c r="E1414" s="1156" t="s">
        <v>6430</v>
      </c>
      <c r="F1414" s="1157">
        <v>353442</v>
      </c>
    </row>
    <row r="1415" spans="1:6" ht="15">
      <c r="A1415" s="1157" t="s">
        <v>1923</v>
      </c>
      <c r="B1415" s="1157" t="s">
        <v>1922</v>
      </c>
      <c r="C1415" s="1157" t="s">
        <v>1921</v>
      </c>
      <c r="D1415" s="1157" t="s">
        <v>1920</v>
      </c>
      <c r="E1415" s="1156" t="s">
        <v>6431</v>
      </c>
      <c r="F1415" s="1157">
        <v>355020</v>
      </c>
    </row>
    <row r="1416" spans="1:6" ht="15">
      <c r="A1416" s="1154" t="s">
        <v>1873</v>
      </c>
      <c r="B1416" s="1155"/>
      <c r="C1416" s="1155" t="s">
        <v>1871</v>
      </c>
      <c r="D1416" s="1155"/>
      <c r="E1416" s="1156" t="s">
        <v>1873</v>
      </c>
      <c r="F1416" s="1154">
        <v>360007</v>
      </c>
    </row>
    <row r="1417" spans="1:6" ht="15">
      <c r="A1417" s="1157" t="s">
        <v>1873</v>
      </c>
      <c r="B1417" s="1157" t="s">
        <v>1919</v>
      </c>
      <c r="C1417" s="1157" t="s">
        <v>1871</v>
      </c>
      <c r="D1417" s="1157" t="s">
        <v>1918</v>
      </c>
      <c r="E1417" s="1156" t="s">
        <v>6432</v>
      </c>
      <c r="F1417" s="1157">
        <v>362018</v>
      </c>
    </row>
    <row r="1418" spans="1:6" ht="15">
      <c r="A1418" s="1157" t="s">
        <v>1873</v>
      </c>
      <c r="B1418" s="1157" t="s">
        <v>1917</v>
      </c>
      <c r="C1418" s="1157" t="s">
        <v>1871</v>
      </c>
      <c r="D1418" s="1157" t="s">
        <v>1916</v>
      </c>
      <c r="E1418" s="1156" t="s">
        <v>6433</v>
      </c>
      <c r="F1418" s="1157">
        <v>362026</v>
      </c>
    </row>
    <row r="1419" spans="1:6" ht="15">
      <c r="A1419" s="1157" t="s">
        <v>1873</v>
      </c>
      <c r="B1419" s="1157" t="s">
        <v>1915</v>
      </c>
      <c r="C1419" s="1157" t="s">
        <v>1871</v>
      </c>
      <c r="D1419" s="1157" t="s">
        <v>1914</v>
      </c>
      <c r="E1419" s="1156" t="s">
        <v>6434</v>
      </c>
      <c r="F1419" s="1157">
        <v>362034</v>
      </c>
    </row>
    <row r="1420" spans="1:6" ht="15">
      <c r="A1420" s="1157" t="s">
        <v>1873</v>
      </c>
      <c r="B1420" s="1157" t="s">
        <v>1913</v>
      </c>
      <c r="C1420" s="1157" t="s">
        <v>1871</v>
      </c>
      <c r="D1420" s="1157" t="s">
        <v>1912</v>
      </c>
      <c r="E1420" s="1156" t="s">
        <v>6435</v>
      </c>
      <c r="F1420" s="1157">
        <v>362042</v>
      </c>
    </row>
    <row r="1421" spans="1:6" ht="15">
      <c r="A1421" s="1157" t="s">
        <v>1873</v>
      </c>
      <c r="B1421" s="1157" t="s">
        <v>1911</v>
      </c>
      <c r="C1421" s="1157" t="s">
        <v>1871</v>
      </c>
      <c r="D1421" s="1157" t="s">
        <v>1910</v>
      </c>
      <c r="E1421" s="1156" t="s">
        <v>6436</v>
      </c>
      <c r="F1421" s="1157">
        <v>362051</v>
      </c>
    </row>
    <row r="1422" spans="1:6" ht="15">
      <c r="A1422" s="1157" t="s">
        <v>1873</v>
      </c>
      <c r="B1422" s="1157" t="s">
        <v>1909</v>
      </c>
      <c r="C1422" s="1157" t="s">
        <v>1871</v>
      </c>
      <c r="D1422" s="1157" t="s">
        <v>1908</v>
      </c>
      <c r="E1422" s="1156" t="s">
        <v>6437</v>
      </c>
      <c r="F1422" s="1157">
        <v>362069</v>
      </c>
    </row>
    <row r="1423" spans="1:6" ht="15">
      <c r="A1423" s="1157" t="s">
        <v>1873</v>
      </c>
      <c r="B1423" s="1157" t="s">
        <v>1907</v>
      </c>
      <c r="C1423" s="1157" t="s">
        <v>1871</v>
      </c>
      <c r="D1423" s="1157" t="s">
        <v>1906</v>
      </c>
      <c r="E1423" s="1156" t="s">
        <v>6438</v>
      </c>
      <c r="F1423" s="1157">
        <v>362077</v>
      </c>
    </row>
    <row r="1424" spans="1:6" ht="15">
      <c r="A1424" s="1157" t="s">
        <v>1873</v>
      </c>
      <c r="B1424" s="1157" t="s">
        <v>1905</v>
      </c>
      <c r="C1424" s="1157" t="s">
        <v>1871</v>
      </c>
      <c r="D1424" s="1157" t="s">
        <v>1904</v>
      </c>
      <c r="E1424" s="1156" t="s">
        <v>6439</v>
      </c>
      <c r="F1424" s="1157">
        <v>362085</v>
      </c>
    </row>
    <row r="1425" spans="1:6" ht="15">
      <c r="A1425" s="1157" t="s">
        <v>1873</v>
      </c>
      <c r="B1425" s="1157" t="s">
        <v>1903</v>
      </c>
      <c r="C1425" s="1157" t="s">
        <v>1871</v>
      </c>
      <c r="D1425" s="1157" t="s">
        <v>1902</v>
      </c>
      <c r="E1425" s="1156" t="s">
        <v>6440</v>
      </c>
      <c r="F1425" s="1157">
        <v>363014</v>
      </c>
    </row>
    <row r="1426" spans="1:6" ht="15">
      <c r="A1426" s="1157" t="s">
        <v>1873</v>
      </c>
      <c r="B1426" s="1157" t="s">
        <v>1901</v>
      </c>
      <c r="C1426" s="1157" t="s">
        <v>1871</v>
      </c>
      <c r="D1426" s="1157" t="s">
        <v>1900</v>
      </c>
      <c r="E1426" s="1156" t="s">
        <v>6441</v>
      </c>
      <c r="F1426" s="1157">
        <v>363022</v>
      </c>
    </row>
    <row r="1427" spans="1:6" ht="15">
      <c r="A1427" s="1157" t="s">
        <v>1873</v>
      </c>
      <c r="B1427" s="1157" t="s">
        <v>1899</v>
      </c>
      <c r="C1427" s="1157" t="s">
        <v>1871</v>
      </c>
      <c r="D1427" s="1157" t="s">
        <v>1898</v>
      </c>
      <c r="E1427" s="1156" t="s">
        <v>6442</v>
      </c>
      <c r="F1427" s="1157">
        <v>363219</v>
      </c>
    </row>
    <row r="1428" spans="1:6" ht="15">
      <c r="A1428" s="1157" t="s">
        <v>1873</v>
      </c>
      <c r="B1428" s="1157" t="s">
        <v>1897</v>
      </c>
      <c r="C1428" s="1157" t="s">
        <v>1871</v>
      </c>
      <c r="D1428" s="1157" t="s">
        <v>1896</v>
      </c>
      <c r="E1428" s="1156" t="s">
        <v>6443</v>
      </c>
      <c r="F1428" s="1157">
        <v>363413</v>
      </c>
    </row>
    <row r="1429" spans="1:6" ht="15">
      <c r="A1429" s="1157" t="s">
        <v>1873</v>
      </c>
      <c r="B1429" s="1157" t="s">
        <v>1895</v>
      </c>
      <c r="C1429" s="1157" t="s">
        <v>1871</v>
      </c>
      <c r="D1429" s="1157" t="s">
        <v>1894</v>
      </c>
      <c r="E1429" s="1156" t="s">
        <v>6444</v>
      </c>
      <c r="F1429" s="1157">
        <v>363421</v>
      </c>
    </row>
    <row r="1430" spans="1:6" ht="15">
      <c r="A1430" s="1157" t="s">
        <v>1873</v>
      </c>
      <c r="B1430" s="1157" t="s">
        <v>1893</v>
      </c>
      <c r="C1430" s="1157" t="s">
        <v>1871</v>
      </c>
      <c r="D1430" s="1157" t="s">
        <v>1892</v>
      </c>
      <c r="E1430" s="1156" t="s">
        <v>6445</v>
      </c>
      <c r="F1430" s="1157">
        <v>363685</v>
      </c>
    </row>
    <row r="1431" spans="1:6" ht="15">
      <c r="A1431" s="1157" t="s">
        <v>1873</v>
      </c>
      <c r="B1431" s="1157" t="s">
        <v>1891</v>
      </c>
      <c r="C1431" s="1157" t="s">
        <v>1871</v>
      </c>
      <c r="D1431" s="1157" t="s">
        <v>1890</v>
      </c>
      <c r="E1431" s="1156" t="s">
        <v>6446</v>
      </c>
      <c r="F1431" s="1157">
        <v>363839</v>
      </c>
    </row>
    <row r="1432" spans="1:6" ht="15">
      <c r="A1432" s="1157" t="s">
        <v>1873</v>
      </c>
      <c r="B1432" s="1157" t="s">
        <v>1889</v>
      </c>
      <c r="C1432" s="1157" t="s">
        <v>1871</v>
      </c>
      <c r="D1432" s="1157" t="s">
        <v>1888</v>
      </c>
      <c r="E1432" s="1156" t="s">
        <v>6447</v>
      </c>
      <c r="F1432" s="1157">
        <v>363871</v>
      </c>
    </row>
    <row r="1433" spans="1:6" ht="15">
      <c r="A1433" s="1157" t="s">
        <v>1873</v>
      </c>
      <c r="B1433" s="1157" t="s">
        <v>1887</v>
      </c>
      <c r="C1433" s="1157" t="s">
        <v>1871</v>
      </c>
      <c r="D1433" s="1157" t="s">
        <v>1886</v>
      </c>
      <c r="E1433" s="1156" t="s">
        <v>6448</v>
      </c>
      <c r="F1433" s="1157">
        <v>363880</v>
      </c>
    </row>
    <row r="1434" spans="1:6" ht="15">
      <c r="A1434" s="1157" t="s">
        <v>1873</v>
      </c>
      <c r="B1434" s="1157" t="s">
        <v>1885</v>
      </c>
      <c r="C1434" s="1157" t="s">
        <v>1871</v>
      </c>
      <c r="D1434" s="1157" t="s">
        <v>1884</v>
      </c>
      <c r="E1434" s="1156" t="s">
        <v>6449</v>
      </c>
      <c r="F1434" s="1157">
        <v>364011</v>
      </c>
    </row>
    <row r="1435" spans="1:6" ht="15">
      <c r="A1435" s="1157" t="s">
        <v>1873</v>
      </c>
      <c r="B1435" s="1157" t="s">
        <v>1883</v>
      </c>
      <c r="C1435" s="1157" t="s">
        <v>1871</v>
      </c>
      <c r="D1435" s="1157" t="s">
        <v>1882</v>
      </c>
      <c r="E1435" s="1156" t="s">
        <v>6450</v>
      </c>
      <c r="F1435" s="1157">
        <v>364029</v>
      </c>
    </row>
    <row r="1436" spans="1:6" ht="15">
      <c r="A1436" s="1157" t="s">
        <v>1873</v>
      </c>
      <c r="B1436" s="1157" t="s">
        <v>1881</v>
      </c>
      <c r="C1436" s="1157" t="s">
        <v>1871</v>
      </c>
      <c r="D1436" s="1157" t="s">
        <v>1880</v>
      </c>
      <c r="E1436" s="1156" t="s">
        <v>6451</v>
      </c>
      <c r="F1436" s="1157">
        <v>364037</v>
      </c>
    </row>
    <row r="1437" spans="1:6" ht="15">
      <c r="A1437" s="1157" t="s">
        <v>1873</v>
      </c>
      <c r="B1437" s="1157" t="s">
        <v>1879</v>
      </c>
      <c r="C1437" s="1157" t="s">
        <v>1871</v>
      </c>
      <c r="D1437" s="1157" t="s">
        <v>1878</v>
      </c>
      <c r="E1437" s="1156" t="s">
        <v>6452</v>
      </c>
      <c r="F1437" s="1157">
        <v>364045</v>
      </c>
    </row>
    <row r="1438" spans="1:6" ht="15">
      <c r="A1438" s="1157" t="s">
        <v>1873</v>
      </c>
      <c r="B1438" s="1157" t="s">
        <v>1877</v>
      </c>
      <c r="C1438" s="1157" t="s">
        <v>1871</v>
      </c>
      <c r="D1438" s="1157" t="s">
        <v>1876</v>
      </c>
      <c r="E1438" s="1156" t="s">
        <v>6453</v>
      </c>
      <c r="F1438" s="1157">
        <v>364053</v>
      </c>
    </row>
    <row r="1439" spans="1:6" ht="15">
      <c r="A1439" s="1157" t="s">
        <v>1873</v>
      </c>
      <c r="B1439" s="1157" t="s">
        <v>1875</v>
      </c>
      <c r="C1439" s="1157" t="s">
        <v>1871</v>
      </c>
      <c r="D1439" s="1157" t="s">
        <v>1874</v>
      </c>
      <c r="E1439" s="1156" t="s">
        <v>6454</v>
      </c>
      <c r="F1439" s="1157">
        <v>364681</v>
      </c>
    </row>
    <row r="1440" spans="1:6" ht="15">
      <c r="A1440" s="1157" t="s">
        <v>1873</v>
      </c>
      <c r="B1440" s="1157" t="s">
        <v>1872</v>
      </c>
      <c r="C1440" s="1157" t="s">
        <v>1871</v>
      </c>
      <c r="D1440" s="1157" t="s">
        <v>1870</v>
      </c>
      <c r="E1440" s="1156" t="s">
        <v>6455</v>
      </c>
      <c r="F1440" s="1157">
        <v>364894</v>
      </c>
    </row>
    <row r="1441" spans="1:6" ht="15">
      <c r="A1441" s="1154" t="s">
        <v>1837</v>
      </c>
      <c r="B1441" s="1155"/>
      <c r="C1441" s="1155" t="s">
        <v>1835</v>
      </c>
      <c r="D1441" s="1155"/>
      <c r="E1441" s="1156" t="s">
        <v>1837</v>
      </c>
      <c r="F1441" s="1154">
        <v>370002</v>
      </c>
    </row>
    <row r="1442" spans="1:6" ht="15">
      <c r="A1442" s="1157" t="s">
        <v>1837</v>
      </c>
      <c r="B1442" s="1157" t="s">
        <v>1869</v>
      </c>
      <c r="C1442" s="1157" t="s">
        <v>1835</v>
      </c>
      <c r="D1442" s="1157" t="s">
        <v>1868</v>
      </c>
      <c r="E1442" s="1156" t="s">
        <v>6456</v>
      </c>
      <c r="F1442" s="1157">
        <v>372013</v>
      </c>
    </row>
    <row r="1443" spans="1:6" ht="15">
      <c r="A1443" s="1157" t="s">
        <v>1837</v>
      </c>
      <c r="B1443" s="1157" t="s">
        <v>1867</v>
      </c>
      <c r="C1443" s="1157" t="s">
        <v>1835</v>
      </c>
      <c r="D1443" s="1157" t="s">
        <v>1866</v>
      </c>
      <c r="E1443" s="1156" t="s">
        <v>6457</v>
      </c>
      <c r="F1443" s="1157">
        <v>372021</v>
      </c>
    </row>
    <row r="1444" spans="1:6" ht="15">
      <c r="A1444" s="1157" t="s">
        <v>1837</v>
      </c>
      <c r="B1444" s="1157" t="s">
        <v>1865</v>
      </c>
      <c r="C1444" s="1157" t="s">
        <v>1835</v>
      </c>
      <c r="D1444" s="1157" t="s">
        <v>1864</v>
      </c>
      <c r="E1444" s="1156" t="s">
        <v>6458</v>
      </c>
      <c r="F1444" s="1157">
        <v>372030</v>
      </c>
    </row>
    <row r="1445" spans="1:6" ht="15">
      <c r="A1445" s="1157" t="s">
        <v>1837</v>
      </c>
      <c r="B1445" s="1157" t="s">
        <v>1863</v>
      </c>
      <c r="C1445" s="1157" t="s">
        <v>1835</v>
      </c>
      <c r="D1445" s="1157" t="s">
        <v>1862</v>
      </c>
      <c r="E1445" s="1156" t="s">
        <v>6459</v>
      </c>
      <c r="F1445" s="1157">
        <v>372048</v>
      </c>
    </row>
    <row r="1446" spans="1:6" ht="15">
      <c r="A1446" s="1157" t="s">
        <v>1837</v>
      </c>
      <c r="B1446" s="1157" t="s">
        <v>1861</v>
      </c>
      <c r="C1446" s="1157" t="s">
        <v>1835</v>
      </c>
      <c r="D1446" s="1157" t="s">
        <v>1860</v>
      </c>
      <c r="E1446" s="1156" t="s">
        <v>6460</v>
      </c>
      <c r="F1446" s="1157">
        <v>372056</v>
      </c>
    </row>
    <row r="1447" spans="1:6" ht="15">
      <c r="A1447" s="1157" t="s">
        <v>1837</v>
      </c>
      <c r="B1447" s="1157" t="s">
        <v>1859</v>
      </c>
      <c r="C1447" s="1157" t="s">
        <v>1835</v>
      </c>
      <c r="D1447" s="1157" t="s">
        <v>1858</v>
      </c>
      <c r="E1447" s="1156" t="s">
        <v>6461</v>
      </c>
      <c r="F1447" s="1157">
        <v>372064</v>
      </c>
    </row>
    <row r="1448" spans="1:6" ht="15">
      <c r="A1448" s="1157" t="s">
        <v>1837</v>
      </c>
      <c r="B1448" s="1157" t="s">
        <v>1857</v>
      </c>
      <c r="C1448" s="1157" t="s">
        <v>1835</v>
      </c>
      <c r="D1448" s="1157" t="s">
        <v>1856</v>
      </c>
      <c r="E1448" s="1156" t="s">
        <v>6462</v>
      </c>
      <c r="F1448" s="1157">
        <v>372072</v>
      </c>
    </row>
    <row r="1449" spans="1:6" ht="15">
      <c r="A1449" s="1157" t="s">
        <v>1837</v>
      </c>
      <c r="B1449" s="1157" t="s">
        <v>1855</v>
      </c>
      <c r="C1449" s="1157" t="s">
        <v>1835</v>
      </c>
      <c r="D1449" s="1157" t="s">
        <v>1854</v>
      </c>
      <c r="E1449" s="1156" t="s">
        <v>6463</v>
      </c>
      <c r="F1449" s="1157">
        <v>372081</v>
      </c>
    </row>
    <row r="1450" spans="1:6" ht="15">
      <c r="A1450" s="1157" t="s">
        <v>1837</v>
      </c>
      <c r="B1450" s="1157" t="s">
        <v>1853</v>
      </c>
      <c r="C1450" s="1157" t="s">
        <v>1835</v>
      </c>
      <c r="D1450" s="1157" t="s">
        <v>1852</v>
      </c>
      <c r="E1450" s="1156" t="s">
        <v>6464</v>
      </c>
      <c r="F1450" s="1157">
        <v>373222</v>
      </c>
    </row>
    <row r="1451" spans="1:6" ht="15">
      <c r="A1451" s="1157" t="s">
        <v>1837</v>
      </c>
      <c r="B1451" s="1157" t="s">
        <v>1851</v>
      </c>
      <c r="C1451" s="1157" t="s">
        <v>1835</v>
      </c>
      <c r="D1451" s="1157" t="s">
        <v>1850</v>
      </c>
      <c r="E1451" s="1156" t="s">
        <v>6465</v>
      </c>
      <c r="F1451" s="1157">
        <v>373249</v>
      </c>
    </row>
    <row r="1452" spans="1:6" ht="15">
      <c r="A1452" s="1157" t="s">
        <v>1837</v>
      </c>
      <c r="B1452" s="1157" t="s">
        <v>1849</v>
      </c>
      <c r="C1452" s="1157" t="s">
        <v>1835</v>
      </c>
      <c r="D1452" s="1157" t="s">
        <v>1848</v>
      </c>
      <c r="E1452" s="1156" t="s">
        <v>6466</v>
      </c>
      <c r="F1452" s="1157">
        <v>373419</v>
      </c>
    </row>
    <row r="1453" spans="1:6" ht="15">
      <c r="A1453" s="1157" t="s">
        <v>1837</v>
      </c>
      <c r="B1453" s="1157" t="s">
        <v>1847</v>
      </c>
      <c r="C1453" s="1157" t="s">
        <v>1835</v>
      </c>
      <c r="D1453" s="1157" t="s">
        <v>1846</v>
      </c>
      <c r="E1453" s="1156" t="s">
        <v>6467</v>
      </c>
      <c r="F1453" s="1157">
        <v>373648</v>
      </c>
    </row>
    <row r="1454" spans="1:6" ht="15">
      <c r="A1454" s="1157" t="s">
        <v>1837</v>
      </c>
      <c r="B1454" s="1157" t="s">
        <v>1845</v>
      </c>
      <c r="C1454" s="1157" t="s">
        <v>1835</v>
      </c>
      <c r="D1454" s="1157" t="s">
        <v>1844</v>
      </c>
      <c r="E1454" s="1156" t="s">
        <v>6468</v>
      </c>
      <c r="F1454" s="1157">
        <v>373869</v>
      </c>
    </row>
    <row r="1455" spans="1:6" ht="15">
      <c r="A1455" s="1157" t="s">
        <v>1837</v>
      </c>
      <c r="B1455" s="1157" t="s">
        <v>1843</v>
      </c>
      <c r="C1455" s="1157" t="s">
        <v>1835</v>
      </c>
      <c r="D1455" s="1157" t="s">
        <v>1842</v>
      </c>
      <c r="E1455" s="1156" t="s">
        <v>6469</v>
      </c>
      <c r="F1455" s="1157">
        <v>373877</v>
      </c>
    </row>
    <row r="1456" spans="1:6" ht="15">
      <c r="A1456" s="1157" t="s">
        <v>1837</v>
      </c>
      <c r="B1456" s="1157" t="s">
        <v>1841</v>
      </c>
      <c r="C1456" s="1157" t="s">
        <v>1835</v>
      </c>
      <c r="D1456" s="1157" t="s">
        <v>1840</v>
      </c>
      <c r="E1456" s="1156" t="s">
        <v>6470</v>
      </c>
      <c r="F1456" s="1157">
        <v>374032</v>
      </c>
    </row>
    <row r="1457" spans="1:6" ht="15">
      <c r="A1457" s="1157" t="s">
        <v>1837</v>
      </c>
      <c r="B1457" s="1157" t="s">
        <v>1839</v>
      </c>
      <c r="C1457" s="1157" t="s">
        <v>1835</v>
      </c>
      <c r="D1457" s="1157" t="s">
        <v>1838</v>
      </c>
      <c r="E1457" s="1156" t="s">
        <v>6471</v>
      </c>
      <c r="F1457" s="1157">
        <v>374041</v>
      </c>
    </row>
    <row r="1458" spans="1:6" ht="15">
      <c r="A1458" s="1157" t="s">
        <v>1837</v>
      </c>
      <c r="B1458" s="1157" t="s">
        <v>1836</v>
      </c>
      <c r="C1458" s="1157" t="s">
        <v>1835</v>
      </c>
      <c r="D1458" s="1157" t="s">
        <v>1834</v>
      </c>
      <c r="E1458" s="1156" t="s">
        <v>6472</v>
      </c>
      <c r="F1458" s="1157">
        <v>374067</v>
      </c>
    </row>
    <row r="1459" spans="1:6" ht="15">
      <c r="A1459" s="1154" t="s">
        <v>1796</v>
      </c>
      <c r="B1459" s="1155"/>
      <c r="C1459" s="1155" t="s">
        <v>1794</v>
      </c>
      <c r="D1459" s="1155"/>
      <c r="E1459" s="1156" t="s">
        <v>1796</v>
      </c>
      <c r="F1459" s="1154">
        <v>380008</v>
      </c>
    </row>
    <row r="1460" spans="1:6" ht="15">
      <c r="A1460" s="1157" t="s">
        <v>1796</v>
      </c>
      <c r="B1460" s="1157" t="s">
        <v>1833</v>
      </c>
      <c r="C1460" s="1157" t="s">
        <v>1794</v>
      </c>
      <c r="D1460" s="1157" t="s">
        <v>1832</v>
      </c>
      <c r="E1460" s="1156" t="s">
        <v>6473</v>
      </c>
      <c r="F1460" s="1157">
        <v>382019</v>
      </c>
    </row>
    <row r="1461" spans="1:6" ht="15">
      <c r="A1461" s="1157" t="s">
        <v>1796</v>
      </c>
      <c r="B1461" s="1157" t="s">
        <v>1831</v>
      </c>
      <c r="C1461" s="1157" t="s">
        <v>1794</v>
      </c>
      <c r="D1461" s="1157" t="s">
        <v>1830</v>
      </c>
      <c r="E1461" s="1156" t="s">
        <v>6474</v>
      </c>
      <c r="F1461" s="1157">
        <v>382027</v>
      </c>
    </row>
    <row r="1462" spans="1:6" ht="15">
      <c r="A1462" s="1157" t="s">
        <v>1796</v>
      </c>
      <c r="B1462" s="1157" t="s">
        <v>1829</v>
      </c>
      <c r="C1462" s="1157" t="s">
        <v>1794</v>
      </c>
      <c r="D1462" s="1157" t="s">
        <v>1828</v>
      </c>
      <c r="E1462" s="1156" t="s">
        <v>6475</v>
      </c>
      <c r="F1462" s="1157">
        <v>382035</v>
      </c>
    </row>
    <row r="1463" spans="1:6" ht="15">
      <c r="A1463" s="1157" t="s">
        <v>1796</v>
      </c>
      <c r="B1463" s="1157" t="s">
        <v>1827</v>
      </c>
      <c r="C1463" s="1157" t="s">
        <v>1794</v>
      </c>
      <c r="D1463" s="1157" t="s">
        <v>1826</v>
      </c>
      <c r="E1463" s="1156" t="s">
        <v>6476</v>
      </c>
      <c r="F1463" s="1157">
        <v>382043</v>
      </c>
    </row>
    <row r="1464" spans="1:6" ht="15">
      <c r="A1464" s="1157" t="s">
        <v>1796</v>
      </c>
      <c r="B1464" s="1157" t="s">
        <v>1825</v>
      </c>
      <c r="C1464" s="1157" t="s">
        <v>1794</v>
      </c>
      <c r="D1464" s="1157" t="s">
        <v>1824</v>
      </c>
      <c r="E1464" s="1156" t="s">
        <v>6477</v>
      </c>
      <c r="F1464" s="1157">
        <v>382051</v>
      </c>
    </row>
    <row r="1465" spans="1:6" ht="15">
      <c r="A1465" s="1157" t="s">
        <v>1796</v>
      </c>
      <c r="B1465" s="1157" t="s">
        <v>1823</v>
      </c>
      <c r="C1465" s="1157" t="s">
        <v>1794</v>
      </c>
      <c r="D1465" s="1157" t="s">
        <v>6478</v>
      </c>
      <c r="E1465" s="1156" t="s">
        <v>6479</v>
      </c>
      <c r="F1465" s="1157">
        <v>382060</v>
      </c>
    </row>
    <row r="1466" spans="1:6" ht="15">
      <c r="A1466" s="1157" t="s">
        <v>1796</v>
      </c>
      <c r="B1466" s="1157" t="s">
        <v>1822</v>
      </c>
      <c r="C1466" s="1157" t="s">
        <v>1794</v>
      </c>
      <c r="D1466" s="1157" t="s">
        <v>1821</v>
      </c>
      <c r="E1466" s="1156" t="s">
        <v>6480</v>
      </c>
      <c r="F1466" s="1157">
        <v>382078</v>
      </c>
    </row>
    <row r="1467" spans="1:6" ht="15">
      <c r="A1467" s="1157" t="s">
        <v>1796</v>
      </c>
      <c r="B1467" s="1157" t="s">
        <v>1820</v>
      </c>
      <c r="C1467" s="1157" t="s">
        <v>1794</v>
      </c>
      <c r="D1467" s="1157" t="s">
        <v>1819</v>
      </c>
      <c r="E1467" s="1156" t="s">
        <v>6481</v>
      </c>
      <c r="F1467" s="1157">
        <v>382108</v>
      </c>
    </row>
    <row r="1468" spans="1:6" ht="15">
      <c r="A1468" s="1157" t="s">
        <v>1796</v>
      </c>
      <c r="B1468" s="1157" t="s">
        <v>1818</v>
      </c>
      <c r="C1468" s="1157" t="s">
        <v>1794</v>
      </c>
      <c r="D1468" s="1157" t="s">
        <v>1817</v>
      </c>
      <c r="E1468" s="1156" t="s">
        <v>6482</v>
      </c>
      <c r="F1468" s="1157">
        <v>382132</v>
      </c>
    </row>
    <row r="1469" spans="1:6" ht="15">
      <c r="A1469" s="1157" t="s">
        <v>1796</v>
      </c>
      <c r="B1469" s="1157" t="s">
        <v>1816</v>
      </c>
      <c r="C1469" s="1157" t="s">
        <v>1794</v>
      </c>
      <c r="D1469" s="1157" t="s">
        <v>1815</v>
      </c>
      <c r="E1469" s="1156" t="s">
        <v>6483</v>
      </c>
      <c r="F1469" s="1157">
        <v>382141</v>
      </c>
    </row>
    <row r="1470" spans="1:6" ht="15">
      <c r="A1470" s="1157" t="s">
        <v>1796</v>
      </c>
      <c r="B1470" s="1157" t="s">
        <v>1814</v>
      </c>
      <c r="C1470" s="1157" t="s">
        <v>1794</v>
      </c>
      <c r="D1470" s="1157" t="s">
        <v>1813</v>
      </c>
      <c r="E1470" s="1156" t="s">
        <v>6484</v>
      </c>
      <c r="F1470" s="1157">
        <v>382159</v>
      </c>
    </row>
    <row r="1471" spans="1:6" ht="15">
      <c r="A1471" s="1157" t="s">
        <v>1796</v>
      </c>
      <c r="B1471" s="1157" t="s">
        <v>1812</v>
      </c>
      <c r="C1471" s="1157" t="s">
        <v>1794</v>
      </c>
      <c r="D1471" s="1157" t="s">
        <v>1811</v>
      </c>
      <c r="E1471" s="1156" t="s">
        <v>6485</v>
      </c>
      <c r="F1471" s="1157">
        <v>383562</v>
      </c>
    </row>
    <row r="1472" spans="1:6" ht="15">
      <c r="A1472" s="1157" t="s">
        <v>1796</v>
      </c>
      <c r="B1472" s="1157" t="s">
        <v>1810</v>
      </c>
      <c r="C1472" s="1157" t="s">
        <v>1794</v>
      </c>
      <c r="D1472" s="1157" t="s">
        <v>1809</v>
      </c>
      <c r="E1472" s="1156" t="s">
        <v>6486</v>
      </c>
      <c r="F1472" s="1157">
        <v>383864</v>
      </c>
    </row>
    <row r="1473" spans="1:6" ht="15">
      <c r="A1473" s="1157" t="s">
        <v>1796</v>
      </c>
      <c r="B1473" s="1157" t="s">
        <v>1808</v>
      </c>
      <c r="C1473" s="1157" t="s">
        <v>1794</v>
      </c>
      <c r="D1473" s="1157" t="s">
        <v>1807</v>
      </c>
      <c r="E1473" s="1156" t="s">
        <v>6487</v>
      </c>
      <c r="F1473" s="1157">
        <v>384011</v>
      </c>
    </row>
    <row r="1474" spans="1:6" ht="15">
      <c r="A1474" s="1157" t="s">
        <v>1796</v>
      </c>
      <c r="B1474" s="1157" t="s">
        <v>1806</v>
      </c>
      <c r="C1474" s="1157" t="s">
        <v>1794</v>
      </c>
      <c r="D1474" s="1157" t="s">
        <v>1805</v>
      </c>
      <c r="E1474" s="1156" t="s">
        <v>6488</v>
      </c>
      <c r="F1474" s="1157">
        <v>384020</v>
      </c>
    </row>
    <row r="1475" spans="1:6" ht="15">
      <c r="A1475" s="1157" t="s">
        <v>1796</v>
      </c>
      <c r="B1475" s="1157" t="s">
        <v>1804</v>
      </c>
      <c r="C1475" s="1157" t="s">
        <v>1794</v>
      </c>
      <c r="D1475" s="1157" t="s">
        <v>1803</v>
      </c>
      <c r="E1475" s="1156" t="s">
        <v>6489</v>
      </c>
      <c r="F1475" s="1157">
        <v>384224</v>
      </c>
    </row>
    <row r="1476" spans="1:6" ht="15">
      <c r="A1476" s="1157" t="s">
        <v>1796</v>
      </c>
      <c r="B1476" s="1157" t="s">
        <v>1802</v>
      </c>
      <c r="C1476" s="1157" t="s">
        <v>1794</v>
      </c>
      <c r="D1476" s="1157" t="s">
        <v>1801</v>
      </c>
      <c r="E1476" s="1156" t="s">
        <v>6490</v>
      </c>
      <c r="F1476" s="1157">
        <v>384429</v>
      </c>
    </row>
    <row r="1477" spans="1:6" ht="15">
      <c r="A1477" s="1157" t="s">
        <v>1796</v>
      </c>
      <c r="B1477" s="1157" t="s">
        <v>1800</v>
      </c>
      <c r="C1477" s="1157" t="s">
        <v>1794</v>
      </c>
      <c r="D1477" s="1157" t="s">
        <v>1799</v>
      </c>
      <c r="E1477" s="1156" t="s">
        <v>6491</v>
      </c>
      <c r="F1477" s="1157">
        <v>384844</v>
      </c>
    </row>
    <row r="1478" spans="1:6" ht="15">
      <c r="A1478" s="1157" t="s">
        <v>1796</v>
      </c>
      <c r="B1478" s="1157" t="s">
        <v>1798</v>
      </c>
      <c r="C1478" s="1157" t="s">
        <v>1794</v>
      </c>
      <c r="D1478" s="1157" t="s">
        <v>1797</v>
      </c>
      <c r="E1478" s="1156" t="s">
        <v>6492</v>
      </c>
      <c r="F1478" s="1157">
        <v>384887</v>
      </c>
    </row>
    <row r="1479" spans="1:6" ht="15">
      <c r="A1479" s="1157" t="s">
        <v>1796</v>
      </c>
      <c r="B1479" s="1157" t="s">
        <v>1795</v>
      </c>
      <c r="C1479" s="1157" t="s">
        <v>1794</v>
      </c>
      <c r="D1479" s="1157" t="s">
        <v>1793</v>
      </c>
      <c r="E1479" s="1156" t="s">
        <v>6493</v>
      </c>
      <c r="F1479" s="1157">
        <v>385069</v>
      </c>
    </row>
    <row r="1480" spans="1:6" ht="15">
      <c r="A1480" s="1154" t="s">
        <v>1728</v>
      </c>
      <c r="B1480" s="1155"/>
      <c r="C1480" s="1155" t="s">
        <v>1726</v>
      </c>
      <c r="D1480" s="1155"/>
      <c r="E1480" s="1156" t="s">
        <v>1728</v>
      </c>
      <c r="F1480" s="1154">
        <v>390003</v>
      </c>
    </row>
    <row r="1481" spans="1:6" ht="15">
      <c r="A1481" s="1157" t="s">
        <v>1728</v>
      </c>
      <c r="B1481" s="1157" t="s">
        <v>1792</v>
      </c>
      <c r="C1481" s="1157" t="s">
        <v>1726</v>
      </c>
      <c r="D1481" s="1157" t="s">
        <v>1791</v>
      </c>
      <c r="E1481" s="1156" t="s">
        <v>6494</v>
      </c>
      <c r="F1481" s="1157">
        <v>392014</v>
      </c>
    </row>
    <row r="1482" spans="1:6" ht="15">
      <c r="A1482" s="1157" t="s">
        <v>1728</v>
      </c>
      <c r="B1482" s="1157" t="s">
        <v>1790</v>
      </c>
      <c r="C1482" s="1157" t="s">
        <v>1726</v>
      </c>
      <c r="D1482" s="1157" t="s">
        <v>1789</v>
      </c>
      <c r="E1482" s="1156" t="s">
        <v>6495</v>
      </c>
      <c r="F1482" s="1157">
        <v>392022</v>
      </c>
    </row>
    <row r="1483" spans="1:6" ht="15">
      <c r="A1483" s="1157" t="s">
        <v>1728</v>
      </c>
      <c r="B1483" s="1157" t="s">
        <v>1788</v>
      </c>
      <c r="C1483" s="1157" t="s">
        <v>1726</v>
      </c>
      <c r="D1483" s="1157" t="s">
        <v>1787</v>
      </c>
      <c r="E1483" s="1156" t="s">
        <v>6496</v>
      </c>
      <c r="F1483" s="1157">
        <v>392031</v>
      </c>
    </row>
    <row r="1484" spans="1:6" ht="15">
      <c r="A1484" s="1157" t="s">
        <v>1728</v>
      </c>
      <c r="B1484" s="1157" t="s">
        <v>1786</v>
      </c>
      <c r="C1484" s="1157" t="s">
        <v>1726</v>
      </c>
      <c r="D1484" s="1157" t="s">
        <v>1785</v>
      </c>
      <c r="E1484" s="1156" t="s">
        <v>6497</v>
      </c>
      <c r="F1484" s="1157">
        <v>392049</v>
      </c>
    </row>
    <row r="1485" spans="1:6" ht="15">
      <c r="A1485" s="1157" t="s">
        <v>1728</v>
      </c>
      <c r="B1485" s="1157" t="s">
        <v>1784</v>
      </c>
      <c r="C1485" s="1157" t="s">
        <v>1726</v>
      </c>
      <c r="D1485" s="1157" t="s">
        <v>1783</v>
      </c>
      <c r="E1485" s="1156" t="s">
        <v>6498</v>
      </c>
      <c r="F1485" s="1157">
        <v>392057</v>
      </c>
    </row>
    <row r="1486" spans="1:6" ht="15">
      <c r="A1486" s="1157" t="s">
        <v>1728</v>
      </c>
      <c r="B1486" s="1157" t="s">
        <v>1782</v>
      </c>
      <c r="C1486" s="1157" t="s">
        <v>1726</v>
      </c>
      <c r="D1486" s="1157" t="s">
        <v>1781</v>
      </c>
      <c r="E1486" s="1156" t="s">
        <v>6499</v>
      </c>
      <c r="F1486" s="1157">
        <v>392065</v>
      </c>
    </row>
    <row r="1487" spans="1:6" ht="15">
      <c r="A1487" s="1157" t="s">
        <v>1728</v>
      </c>
      <c r="B1487" s="1157" t="s">
        <v>1780</v>
      </c>
      <c r="C1487" s="1157" t="s">
        <v>1726</v>
      </c>
      <c r="D1487" s="1157" t="s">
        <v>1779</v>
      </c>
      <c r="E1487" s="1156" t="s">
        <v>6500</v>
      </c>
      <c r="F1487" s="1157">
        <v>392081</v>
      </c>
    </row>
    <row r="1488" spans="1:6" ht="15">
      <c r="A1488" s="1157" t="s">
        <v>1728</v>
      </c>
      <c r="B1488" s="1157" t="s">
        <v>1778</v>
      </c>
      <c r="C1488" s="1157" t="s">
        <v>1726</v>
      </c>
      <c r="D1488" s="1157" t="s">
        <v>1777</v>
      </c>
      <c r="E1488" s="1156" t="s">
        <v>6501</v>
      </c>
      <c r="F1488" s="1157">
        <v>392090</v>
      </c>
    </row>
    <row r="1489" spans="1:6" ht="15">
      <c r="A1489" s="1157" t="s">
        <v>1728</v>
      </c>
      <c r="B1489" s="1157" t="s">
        <v>1776</v>
      </c>
      <c r="C1489" s="1157" t="s">
        <v>1726</v>
      </c>
      <c r="D1489" s="1157" t="s">
        <v>1775</v>
      </c>
      <c r="E1489" s="1156" t="s">
        <v>6502</v>
      </c>
      <c r="F1489" s="1157">
        <v>392103</v>
      </c>
    </row>
    <row r="1490" spans="1:6" ht="15">
      <c r="A1490" s="1157" t="s">
        <v>1728</v>
      </c>
      <c r="B1490" s="1157" t="s">
        <v>1774</v>
      </c>
      <c r="C1490" s="1157" t="s">
        <v>1726</v>
      </c>
      <c r="D1490" s="1157" t="s">
        <v>1773</v>
      </c>
      <c r="E1490" s="1156" t="s">
        <v>6503</v>
      </c>
      <c r="F1490" s="1157">
        <v>392111</v>
      </c>
    </row>
    <row r="1491" spans="1:6" ht="15">
      <c r="A1491" s="1157" t="s">
        <v>1728</v>
      </c>
      <c r="B1491" s="1157" t="s">
        <v>1772</v>
      </c>
      <c r="C1491" s="1157" t="s">
        <v>1726</v>
      </c>
      <c r="D1491" s="1157" t="s">
        <v>1771</v>
      </c>
      <c r="E1491" s="1156" t="s">
        <v>6504</v>
      </c>
      <c r="F1491" s="1157">
        <v>392120</v>
      </c>
    </row>
    <row r="1492" spans="1:6" ht="15">
      <c r="A1492" s="1157" t="s">
        <v>1728</v>
      </c>
      <c r="B1492" s="1157" t="s">
        <v>1770</v>
      </c>
      <c r="C1492" s="1157" t="s">
        <v>1726</v>
      </c>
      <c r="D1492" s="1157" t="s">
        <v>1769</v>
      </c>
      <c r="E1492" s="1156" t="s">
        <v>6505</v>
      </c>
      <c r="F1492" s="1157">
        <v>393011</v>
      </c>
    </row>
    <row r="1493" spans="1:6" ht="15">
      <c r="A1493" s="1157" t="s">
        <v>1728</v>
      </c>
      <c r="B1493" s="1157" t="s">
        <v>1768</v>
      </c>
      <c r="C1493" s="1157" t="s">
        <v>1726</v>
      </c>
      <c r="D1493" s="1157" t="s">
        <v>1767</v>
      </c>
      <c r="E1493" s="1156" t="s">
        <v>6506</v>
      </c>
      <c r="F1493" s="1157">
        <v>393029</v>
      </c>
    </row>
    <row r="1494" spans="1:6" ht="15">
      <c r="A1494" s="1157" t="s">
        <v>1728</v>
      </c>
      <c r="B1494" s="1157" t="s">
        <v>1766</v>
      </c>
      <c r="C1494" s="1157" t="s">
        <v>1726</v>
      </c>
      <c r="D1494" s="1157" t="s">
        <v>1765</v>
      </c>
      <c r="E1494" s="1156" t="s">
        <v>6507</v>
      </c>
      <c r="F1494" s="1157">
        <v>393037</v>
      </c>
    </row>
    <row r="1495" spans="1:6" ht="15">
      <c r="A1495" s="1157" t="s">
        <v>1728</v>
      </c>
      <c r="B1495" s="1157" t="s">
        <v>1764</v>
      </c>
      <c r="C1495" s="1157" t="s">
        <v>1726</v>
      </c>
      <c r="D1495" s="1157" t="s">
        <v>1763</v>
      </c>
      <c r="E1495" s="1156" t="s">
        <v>6508</v>
      </c>
      <c r="F1495" s="1157">
        <v>393045</v>
      </c>
    </row>
    <row r="1496" spans="1:6" ht="15">
      <c r="A1496" s="1157" t="s">
        <v>1728</v>
      </c>
      <c r="B1496" s="1157" t="s">
        <v>1762</v>
      </c>
      <c r="C1496" s="1157" t="s">
        <v>1726</v>
      </c>
      <c r="D1496" s="1157" t="s">
        <v>1761</v>
      </c>
      <c r="E1496" s="1156" t="s">
        <v>6509</v>
      </c>
      <c r="F1496" s="1157">
        <v>393053</v>
      </c>
    </row>
    <row r="1497" spans="1:6" ht="15">
      <c r="A1497" s="1157" t="s">
        <v>1728</v>
      </c>
      <c r="B1497" s="1157" t="s">
        <v>1760</v>
      </c>
      <c r="C1497" s="1157" t="s">
        <v>1726</v>
      </c>
      <c r="D1497" s="1157" t="s">
        <v>1759</v>
      </c>
      <c r="E1497" s="1156" t="s">
        <v>6510</v>
      </c>
      <c r="F1497" s="1157">
        <v>393061</v>
      </c>
    </row>
    <row r="1498" spans="1:6" ht="15">
      <c r="A1498" s="1157" t="s">
        <v>1728</v>
      </c>
      <c r="B1498" s="1157" t="s">
        <v>1758</v>
      </c>
      <c r="C1498" s="1157" t="s">
        <v>1726</v>
      </c>
      <c r="D1498" s="1157" t="s">
        <v>1757</v>
      </c>
      <c r="E1498" s="1156" t="s">
        <v>6511</v>
      </c>
      <c r="F1498" s="1157">
        <v>393070</v>
      </c>
    </row>
    <row r="1499" spans="1:6" ht="15">
      <c r="A1499" s="1157" t="s">
        <v>1728</v>
      </c>
      <c r="B1499" s="1157" t="s">
        <v>1756</v>
      </c>
      <c r="C1499" s="1157" t="s">
        <v>1726</v>
      </c>
      <c r="D1499" s="1157" t="s">
        <v>1755</v>
      </c>
      <c r="E1499" s="1156" t="s">
        <v>6512</v>
      </c>
      <c r="F1499" s="1157">
        <v>393410</v>
      </c>
    </row>
    <row r="1500" spans="1:6" ht="15">
      <c r="A1500" s="1157" t="s">
        <v>1728</v>
      </c>
      <c r="B1500" s="1157" t="s">
        <v>1754</v>
      </c>
      <c r="C1500" s="1157" t="s">
        <v>1726</v>
      </c>
      <c r="D1500" s="1157" t="s">
        <v>1753</v>
      </c>
      <c r="E1500" s="1156" t="s">
        <v>6513</v>
      </c>
      <c r="F1500" s="1157">
        <v>393444</v>
      </c>
    </row>
    <row r="1501" spans="1:6" ht="15">
      <c r="A1501" s="1157" t="s">
        <v>1728</v>
      </c>
      <c r="B1501" s="1157" t="s">
        <v>1752</v>
      </c>
      <c r="C1501" s="1157" t="s">
        <v>1726</v>
      </c>
      <c r="D1501" s="1157" t="s">
        <v>1751</v>
      </c>
      <c r="E1501" s="1156" t="s">
        <v>6514</v>
      </c>
      <c r="F1501" s="1157">
        <v>393631</v>
      </c>
    </row>
    <row r="1502" spans="1:6" ht="15">
      <c r="A1502" s="1157" t="s">
        <v>1728</v>
      </c>
      <c r="B1502" s="1157" t="s">
        <v>1750</v>
      </c>
      <c r="C1502" s="1157" t="s">
        <v>1726</v>
      </c>
      <c r="D1502" s="1157" t="s">
        <v>1749</v>
      </c>
      <c r="E1502" s="1156" t="s">
        <v>6515</v>
      </c>
      <c r="F1502" s="1157">
        <v>393649</v>
      </c>
    </row>
    <row r="1503" spans="1:6" ht="15">
      <c r="A1503" s="1157" t="s">
        <v>1728</v>
      </c>
      <c r="B1503" s="1157" t="s">
        <v>1748</v>
      </c>
      <c r="C1503" s="1157" t="s">
        <v>1726</v>
      </c>
      <c r="D1503" s="1157" t="s">
        <v>1747</v>
      </c>
      <c r="E1503" s="1156" t="s">
        <v>6516</v>
      </c>
      <c r="F1503" s="1157">
        <v>393860</v>
      </c>
    </row>
    <row r="1504" spans="1:6" ht="15">
      <c r="A1504" s="1157" t="s">
        <v>1728</v>
      </c>
      <c r="B1504" s="1157" t="s">
        <v>1746</v>
      </c>
      <c r="C1504" s="1157" t="s">
        <v>1726</v>
      </c>
      <c r="D1504" s="1157" t="s">
        <v>6517</v>
      </c>
      <c r="E1504" s="1156" t="s">
        <v>6518</v>
      </c>
      <c r="F1504" s="1157">
        <v>393878</v>
      </c>
    </row>
    <row r="1505" spans="1:6" ht="15">
      <c r="A1505" s="1157" t="s">
        <v>1728</v>
      </c>
      <c r="B1505" s="1157" t="s">
        <v>1745</v>
      </c>
      <c r="C1505" s="1157" t="s">
        <v>1726</v>
      </c>
      <c r="D1505" s="1157" t="s">
        <v>1744</v>
      </c>
      <c r="E1505" s="1156" t="s">
        <v>6519</v>
      </c>
      <c r="F1505" s="1157">
        <v>394017</v>
      </c>
    </row>
    <row r="1506" spans="1:6" ht="15">
      <c r="A1506" s="1157" t="s">
        <v>1728</v>
      </c>
      <c r="B1506" s="1157" t="s">
        <v>1743</v>
      </c>
      <c r="C1506" s="1157" t="s">
        <v>1726</v>
      </c>
      <c r="D1506" s="1157" t="s">
        <v>1742</v>
      </c>
      <c r="E1506" s="1156" t="s">
        <v>6520</v>
      </c>
      <c r="F1506" s="1157">
        <v>394025</v>
      </c>
    </row>
    <row r="1507" spans="1:6" ht="15">
      <c r="A1507" s="1157" t="s">
        <v>1728</v>
      </c>
      <c r="B1507" s="1157" t="s">
        <v>1741</v>
      </c>
      <c r="C1507" s="1157" t="s">
        <v>1726</v>
      </c>
      <c r="D1507" s="1157" t="s">
        <v>1740</v>
      </c>
      <c r="E1507" s="1156" t="s">
        <v>6521</v>
      </c>
      <c r="F1507" s="1157">
        <v>394033</v>
      </c>
    </row>
    <row r="1508" spans="1:6" ht="15">
      <c r="A1508" s="1157" t="s">
        <v>1728</v>
      </c>
      <c r="B1508" s="1157" t="s">
        <v>1739</v>
      </c>
      <c r="C1508" s="1157" t="s">
        <v>1726</v>
      </c>
      <c r="D1508" s="1157" t="s">
        <v>1738</v>
      </c>
      <c r="E1508" s="1156" t="s">
        <v>6522</v>
      </c>
      <c r="F1508" s="1157">
        <v>394050</v>
      </c>
    </row>
    <row r="1509" spans="1:6" ht="15">
      <c r="A1509" s="1157" t="s">
        <v>1728</v>
      </c>
      <c r="B1509" s="1157" t="s">
        <v>1737</v>
      </c>
      <c r="C1509" s="1157" t="s">
        <v>1726</v>
      </c>
      <c r="D1509" s="1157" t="s">
        <v>1736</v>
      </c>
      <c r="E1509" s="1156" t="s">
        <v>6523</v>
      </c>
      <c r="F1509" s="1157">
        <v>394106</v>
      </c>
    </row>
    <row r="1510" spans="1:6" ht="15">
      <c r="A1510" s="1157" t="s">
        <v>1728</v>
      </c>
      <c r="B1510" s="1157" t="s">
        <v>1735</v>
      </c>
      <c r="C1510" s="1157" t="s">
        <v>1726</v>
      </c>
      <c r="D1510" s="1157" t="s">
        <v>1354</v>
      </c>
      <c r="E1510" s="1156" t="s">
        <v>6524</v>
      </c>
      <c r="F1510" s="1157">
        <v>394114</v>
      </c>
    </row>
    <row r="1511" spans="1:6" ht="15">
      <c r="A1511" s="1157" t="s">
        <v>1728</v>
      </c>
      <c r="B1511" s="1157" t="s">
        <v>1734</v>
      </c>
      <c r="C1511" s="1157" t="s">
        <v>1726</v>
      </c>
      <c r="D1511" s="1157" t="s">
        <v>1733</v>
      </c>
      <c r="E1511" s="1156" t="s">
        <v>6525</v>
      </c>
      <c r="F1511" s="1157">
        <v>394122</v>
      </c>
    </row>
    <row r="1512" spans="1:6" ht="15">
      <c r="A1512" s="1157" t="s">
        <v>1728</v>
      </c>
      <c r="B1512" s="1157" t="s">
        <v>1732</v>
      </c>
      <c r="C1512" s="1157" t="s">
        <v>1726</v>
      </c>
      <c r="D1512" s="1157" t="s">
        <v>1731</v>
      </c>
      <c r="E1512" s="1156" t="s">
        <v>6526</v>
      </c>
      <c r="F1512" s="1157">
        <v>394246</v>
      </c>
    </row>
    <row r="1513" spans="1:6" ht="15">
      <c r="A1513" s="1157" t="s">
        <v>1728</v>
      </c>
      <c r="B1513" s="1157" t="s">
        <v>1730</v>
      </c>
      <c r="C1513" s="1157" t="s">
        <v>1726</v>
      </c>
      <c r="D1513" s="1157" t="s">
        <v>1729</v>
      </c>
      <c r="E1513" s="1156" t="s">
        <v>6527</v>
      </c>
      <c r="F1513" s="1157">
        <v>394271</v>
      </c>
    </row>
    <row r="1514" spans="1:6" ht="15">
      <c r="A1514" s="1157" t="s">
        <v>1728</v>
      </c>
      <c r="B1514" s="1157" t="s">
        <v>1727</v>
      </c>
      <c r="C1514" s="1157" t="s">
        <v>1726</v>
      </c>
      <c r="D1514" s="1157" t="s">
        <v>1725</v>
      </c>
      <c r="E1514" s="1156" t="s">
        <v>6528</v>
      </c>
      <c r="F1514" s="1157">
        <v>394289</v>
      </c>
    </row>
    <row r="1515" spans="1:6" ht="15">
      <c r="A1515" s="1154" t="s">
        <v>1609</v>
      </c>
      <c r="B1515" s="1155"/>
      <c r="C1515" s="1155" t="s">
        <v>1607</v>
      </c>
      <c r="D1515" s="1155"/>
      <c r="E1515" s="1156" t="s">
        <v>1609</v>
      </c>
      <c r="F1515" s="1154">
        <v>400009</v>
      </c>
    </row>
    <row r="1516" spans="1:6" ht="15">
      <c r="A1516" s="1157" t="s">
        <v>1609</v>
      </c>
      <c r="B1516" s="1157" t="s">
        <v>1724</v>
      </c>
      <c r="C1516" s="1157" t="s">
        <v>1607</v>
      </c>
      <c r="D1516" s="1157" t="s">
        <v>6529</v>
      </c>
      <c r="E1516" s="1156" t="s">
        <v>6530</v>
      </c>
      <c r="F1516" s="1157">
        <v>401005</v>
      </c>
    </row>
    <row r="1517" spans="1:6" ht="15">
      <c r="A1517" s="1157" t="s">
        <v>1609</v>
      </c>
      <c r="B1517" s="1157" t="s">
        <v>1723</v>
      </c>
      <c r="C1517" s="1157" t="s">
        <v>1607</v>
      </c>
      <c r="D1517" s="1157" t="s">
        <v>1722</v>
      </c>
      <c r="E1517" s="1156" t="s">
        <v>6531</v>
      </c>
      <c r="F1517" s="1157">
        <v>401307</v>
      </c>
    </row>
    <row r="1518" spans="1:6" ht="15">
      <c r="A1518" s="1157" t="s">
        <v>1609</v>
      </c>
      <c r="B1518" s="1157" t="s">
        <v>1721</v>
      </c>
      <c r="C1518" s="1157" t="s">
        <v>1607</v>
      </c>
      <c r="D1518" s="1157" t="s">
        <v>1720</v>
      </c>
      <c r="E1518" s="1156" t="s">
        <v>6532</v>
      </c>
      <c r="F1518" s="1157">
        <v>402028</v>
      </c>
    </row>
    <row r="1519" spans="1:6" ht="15">
      <c r="A1519" s="1157" t="s">
        <v>1609</v>
      </c>
      <c r="B1519" s="1157" t="s">
        <v>1719</v>
      </c>
      <c r="C1519" s="1157" t="s">
        <v>1607</v>
      </c>
      <c r="D1519" s="1157" t="s">
        <v>1718</v>
      </c>
      <c r="E1519" s="1156" t="s">
        <v>6533</v>
      </c>
      <c r="F1519" s="1157">
        <v>402036</v>
      </c>
    </row>
    <row r="1520" spans="1:6" ht="15">
      <c r="A1520" s="1157" t="s">
        <v>1609</v>
      </c>
      <c r="B1520" s="1157" t="s">
        <v>1717</v>
      </c>
      <c r="C1520" s="1157" t="s">
        <v>1607</v>
      </c>
      <c r="D1520" s="1157" t="s">
        <v>1716</v>
      </c>
      <c r="E1520" s="1156" t="s">
        <v>6534</v>
      </c>
      <c r="F1520" s="1157">
        <v>402044</v>
      </c>
    </row>
    <row r="1521" spans="1:6" ht="15">
      <c r="A1521" s="1157" t="s">
        <v>1609</v>
      </c>
      <c r="B1521" s="1157" t="s">
        <v>1715</v>
      </c>
      <c r="C1521" s="1157" t="s">
        <v>1607</v>
      </c>
      <c r="D1521" s="1157" t="s">
        <v>1714</v>
      </c>
      <c r="E1521" s="1156" t="s">
        <v>6535</v>
      </c>
      <c r="F1521" s="1157">
        <v>402052</v>
      </c>
    </row>
    <row r="1522" spans="1:6" ht="15">
      <c r="A1522" s="1157" t="s">
        <v>1609</v>
      </c>
      <c r="B1522" s="1157" t="s">
        <v>1713</v>
      </c>
      <c r="C1522" s="1157" t="s">
        <v>1607</v>
      </c>
      <c r="D1522" s="1157" t="s">
        <v>1712</v>
      </c>
      <c r="E1522" s="1156" t="s">
        <v>6536</v>
      </c>
      <c r="F1522" s="1157">
        <v>402061</v>
      </c>
    </row>
    <row r="1523" spans="1:6" ht="15">
      <c r="A1523" s="1157" t="s">
        <v>1609</v>
      </c>
      <c r="B1523" s="1157" t="s">
        <v>1711</v>
      </c>
      <c r="C1523" s="1157" t="s">
        <v>1607</v>
      </c>
      <c r="D1523" s="1157" t="s">
        <v>1710</v>
      </c>
      <c r="E1523" s="1156" t="s">
        <v>6537</v>
      </c>
      <c r="F1523" s="1157">
        <v>402079</v>
      </c>
    </row>
    <row r="1524" spans="1:6" ht="15">
      <c r="A1524" s="1157" t="s">
        <v>1609</v>
      </c>
      <c r="B1524" s="1157" t="s">
        <v>1709</v>
      </c>
      <c r="C1524" s="1157" t="s">
        <v>1607</v>
      </c>
      <c r="D1524" s="1157" t="s">
        <v>1708</v>
      </c>
      <c r="E1524" s="1156" t="s">
        <v>6538</v>
      </c>
      <c r="F1524" s="1157">
        <v>402109</v>
      </c>
    </row>
    <row r="1525" spans="1:6" ht="15">
      <c r="A1525" s="1157" t="s">
        <v>1609</v>
      </c>
      <c r="B1525" s="1157" t="s">
        <v>1707</v>
      </c>
      <c r="C1525" s="1157" t="s">
        <v>1607</v>
      </c>
      <c r="D1525" s="1157" t="s">
        <v>1706</v>
      </c>
      <c r="E1525" s="1156" t="s">
        <v>6539</v>
      </c>
      <c r="F1525" s="1157">
        <v>402117</v>
      </c>
    </row>
    <row r="1526" spans="1:6" ht="15">
      <c r="A1526" s="1157" t="s">
        <v>1609</v>
      </c>
      <c r="B1526" s="1157" t="s">
        <v>1705</v>
      </c>
      <c r="C1526" s="1157" t="s">
        <v>1607</v>
      </c>
      <c r="D1526" s="1157" t="s">
        <v>1704</v>
      </c>
      <c r="E1526" s="1156" t="s">
        <v>6540</v>
      </c>
      <c r="F1526" s="1157">
        <v>402125</v>
      </c>
    </row>
    <row r="1527" spans="1:6" ht="15">
      <c r="A1527" s="1157" t="s">
        <v>1609</v>
      </c>
      <c r="B1527" s="1157" t="s">
        <v>1703</v>
      </c>
      <c r="C1527" s="1157" t="s">
        <v>1607</v>
      </c>
      <c r="D1527" s="1157" t="s">
        <v>1702</v>
      </c>
      <c r="E1527" s="1156" t="s">
        <v>6541</v>
      </c>
      <c r="F1527" s="1157">
        <v>402133</v>
      </c>
    </row>
    <row r="1528" spans="1:6" ht="15">
      <c r="A1528" s="1157" t="s">
        <v>1609</v>
      </c>
      <c r="B1528" s="1157" t="s">
        <v>1701</v>
      </c>
      <c r="C1528" s="1157" t="s">
        <v>1607</v>
      </c>
      <c r="D1528" s="1157" t="s">
        <v>1700</v>
      </c>
      <c r="E1528" s="1156" t="s">
        <v>6542</v>
      </c>
      <c r="F1528" s="1157">
        <v>402141</v>
      </c>
    </row>
    <row r="1529" spans="1:6" ht="15">
      <c r="A1529" s="1157" t="s">
        <v>1609</v>
      </c>
      <c r="B1529" s="1157" t="s">
        <v>1699</v>
      </c>
      <c r="C1529" s="1157" t="s">
        <v>1607</v>
      </c>
      <c r="D1529" s="1157" t="s">
        <v>1698</v>
      </c>
      <c r="E1529" s="1156" t="s">
        <v>6543</v>
      </c>
      <c r="F1529" s="1157">
        <v>402150</v>
      </c>
    </row>
    <row r="1530" spans="1:6" ht="15">
      <c r="A1530" s="1157" t="s">
        <v>1609</v>
      </c>
      <c r="B1530" s="1157" t="s">
        <v>1697</v>
      </c>
      <c r="C1530" s="1157" t="s">
        <v>1607</v>
      </c>
      <c r="D1530" s="1157" t="s">
        <v>1696</v>
      </c>
      <c r="E1530" s="1156" t="s">
        <v>6544</v>
      </c>
      <c r="F1530" s="1157">
        <v>402168</v>
      </c>
    </row>
    <row r="1531" spans="1:6" ht="15">
      <c r="A1531" s="1157" t="s">
        <v>1609</v>
      </c>
      <c r="B1531" s="1157" t="s">
        <v>1695</v>
      </c>
      <c r="C1531" s="1157" t="s">
        <v>1607</v>
      </c>
      <c r="D1531" s="1157" t="s">
        <v>1694</v>
      </c>
      <c r="E1531" s="1156" t="s">
        <v>6545</v>
      </c>
      <c r="F1531" s="1157">
        <v>402176</v>
      </c>
    </row>
    <row r="1532" spans="1:6" ht="15">
      <c r="A1532" s="1157" t="s">
        <v>1609</v>
      </c>
      <c r="B1532" s="1157" t="s">
        <v>1693</v>
      </c>
      <c r="C1532" s="1157" t="s">
        <v>1607</v>
      </c>
      <c r="D1532" s="1157" t="s">
        <v>1692</v>
      </c>
      <c r="E1532" s="1156" t="s">
        <v>6546</v>
      </c>
      <c r="F1532" s="1157">
        <v>402184</v>
      </c>
    </row>
    <row r="1533" spans="1:6" ht="15">
      <c r="A1533" s="1157" t="s">
        <v>1609</v>
      </c>
      <c r="B1533" s="1157" t="s">
        <v>1691</v>
      </c>
      <c r="C1533" s="1157" t="s">
        <v>1607</v>
      </c>
      <c r="D1533" s="1157" t="s">
        <v>1690</v>
      </c>
      <c r="E1533" s="1156" t="s">
        <v>6547</v>
      </c>
      <c r="F1533" s="1157">
        <v>402192</v>
      </c>
    </row>
    <row r="1534" spans="1:6" ht="15">
      <c r="A1534" s="1157" t="s">
        <v>1609</v>
      </c>
      <c r="B1534" s="1157" t="s">
        <v>1689</v>
      </c>
      <c r="C1534" s="1157" t="s">
        <v>1607</v>
      </c>
      <c r="D1534" s="1157" t="s">
        <v>1688</v>
      </c>
      <c r="E1534" s="1156" t="s">
        <v>6548</v>
      </c>
      <c r="F1534" s="1157">
        <v>402206</v>
      </c>
    </row>
    <row r="1535" spans="1:6" ht="15">
      <c r="A1535" s="1157" t="s">
        <v>1609</v>
      </c>
      <c r="B1535" s="1157" t="s">
        <v>1687</v>
      </c>
      <c r="C1535" s="1157" t="s">
        <v>1607</v>
      </c>
      <c r="D1535" s="1157" t="s">
        <v>1686</v>
      </c>
      <c r="E1535" s="1156" t="s">
        <v>6549</v>
      </c>
      <c r="F1535" s="1157">
        <v>402214</v>
      </c>
    </row>
    <row r="1536" spans="1:6" ht="15">
      <c r="A1536" s="1157" t="s">
        <v>1609</v>
      </c>
      <c r="B1536" s="1157" t="s">
        <v>1685</v>
      </c>
      <c r="C1536" s="1157" t="s">
        <v>1607</v>
      </c>
      <c r="D1536" s="1157" t="s">
        <v>1684</v>
      </c>
      <c r="E1536" s="1156" t="s">
        <v>6550</v>
      </c>
      <c r="F1536" s="1157">
        <v>402231</v>
      </c>
    </row>
    <row r="1537" spans="1:6" ht="15">
      <c r="A1537" s="1157" t="s">
        <v>1609</v>
      </c>
      <c r="B1537" s="1157" t="s">
        <v>1683</v>
      </c>
      <c r="C1537" s="1157" t="s">
        <v>1607</v>
      </c>
      <c r="D1537" s="1157" t="s">
        <v>1682</v>
      </c>
      <c r="E1537" s="1156" t="s">
        <v>6551</v>
      </c>
      <c r="F1537" s="1157">
        <v>402249</v>
      </c>
    </row>
    <row r="1538" spans="1:6" ht="15">
      <c r="A1538" s="1157" t="s">
        <v>1609</v>
      </c>
      <c r="B1538" s="1157" t="s">
        <v>1681</v>
      </c>
      <c r="C1538" s="1157" t="s">
        <v>1607</v>
      </c>
      <c r="D1538" s="1157" t="s">
        <v>1680</v>
      </c>
      <c r="E1538" s="1156" t="s">
        <v>6552</v>
      </c>
      <c r="F1538" s="1157">
        <v>402257</v>
      </c>
    </row>
    <row r="1539" spans="1:6" ht="15">
      <c r="A1539" s="1157" t="s">
        <v>1609</v>
      </c>
      <c r="B1539" s="1157" t="s">
        <v>1679</v>
      </c>
      <c r="C1539" s="1157" t="s">
        <v>1607</v>
      </c>
      <c r="D1539" s="1157" t="s">
        <v>1678</v>
      </c>
      <c r="E1539" s="1156" t="s">
        <v>6553</v>
      </c>
      <c r="F1539" s="1157">
        <v>402265</v>
      </c>
    </row>
    <row r="1540" spans="1:6" ht="15">
      <c r="A1540" s="1157" t="s">
        <v>1609</v>
      </c>
      <c r="B1540" s="1157" t="s">
        <v>1677</v>
      </c>
      <c r="C1540" s="1157" t="s">
        <v>1607</v>
      </c>
      <c r="D1540" s="1157" t="s">
        <v>1676</v>
      </c>
      <c r="E1540" s="1156" t="s">
        <v>6554</v>
      </c>
      <c r="F1540" s="1157">
        <v>402273</v>
      </c>
    </row>
    <row r="1541" spans="1:6" ht="15">
      <c r="A1541" s="1157" t="s">
        <v>1609</v>
      </c>
      <c r="B1541" s="1157" t="s">
        <v>1675</v>
      </c>
      <c r="C1541" s="1157" t="s">
        <v>1607</v>
      </c>
      <c r="D1541" s="1157" t="s">
        <v>1674</v>
      </c>
      <c r="E1541" s="1156" t="s">
        <v>6555</v>
      </c>
      <c r="F1541" s="1157">
        <v>402281</v>
      </c>
    </row>
    <row r="1542" spans="1:6" ht="15">
      <c r="A1542" s="1157" t="s">
        <v>1609</v>
      </c>
      <c r="B1542" s="1157" t="s">
        <v>1673</v>
      </c>
      <c r="C1542" s="1157" t="s">
        <v>1607</v>
      </c>
      <c r="D1542" s="1157" t="s">
        <v>1672</v>
      </c>
      <c r="E1542" s="1156" t="s">
        <v>6556</v>
      </c>
      <c r="F1542" s="1157">
        <v>402290</v>
      </c>
    </row>
    <row r="1543" spans="1:6" ht="15">
      <c r="A1543" s="1157" t="s">
        <v>1609</v>
      </c>
      <c r="B1543" s="1157" t="s">
        <v>1671</v>
      </c>
      <c r="C1543" s="1157" t="s">
        <v>1607</v>
      </c>
      <c r="D1543" s="1157" t="s">
        <v>1670</v>
      </c>
      <c r="E1543" s="1156" t="s">
        <v>6557</v>
      </c>
      <c r="F1543" s="1157">
        <v>402303</v>
      </c>
    </row>
    <row r="1544" spans="1:6" ht="15">
      <c r="A1544" s="1157" t="s">
        <v>1609</v>
      </c>
      <c r="B1544" s="1157" t="s">
        <v>6558</v>
      </c>
      <c r="C1544" s="1157" t="s">
        <v>1607</v>
      </c>
      <c r="D1544" s="1157" t="s">
        <v>6559</v>
      </c>
      <c r="E1544" s="1156" t="s">
        <v>6560</v>
      </c>
      <c r="F1544" s="1157">
        <v>402311</v>
      </c>
    </row>
    <row r="1545" spans="1:6" ht="15">
      <c r="A1545" s="1157" t="s">
        <v>1609</v>
      </c>
      <c r="B1545" s="1157" t="s">
        <v>1669</v>
      </c>
      <c r="C1545" s="1157" t="s">
        <v>1607</v>
      </c>
      <c r="D1545" s="1157" t="s">
        <v>1668</v>
      </c>
      <c r="E1545" s="1156" t="s">
        <v>6561</v>
      </c>
      <c r="F1545" s="1157">
        <v>403415</v>
      </c>
    </row>
    <row r="1546" spans="1:6" ht="15">
      <c r="A1546" s="1157" t="s">
        <v>1609</v>
      </c>
      <c r="B1546" s="1157" t="s">
        <v>1667</v>
      </c>
      <c r="C1546" s="1157" t="s">
        <v>1607</v>
      </c>
      <c r="D1546" s="1157" t="s">
        <v>1666</v>
      </c>
      <c r="E1546" s="1156" t="s">
        <v>6562</v>
      </c>
      <c r="F1546" s="1157">
        <v>403423</v>
      </c>
    </row>
    <row r="1547" spans="1:6" ht="15">
      <c r="A1547" s="1157" t="s">
        <v>1609</v>
      </c>
      <c r="B1547" s="1157" t="s">
        <v>1665</v>
      </c>
      <c r="C1547" s="1157" t="s">
        <v>1607</v>
      </c>
      <c r="D1547" s="1157" t="s">
        <v>1664</v>
      </c>
      <c r="E1547" s="1156" t="s">
        <v>6563</v>
      </c>
      <c r="F1547" s="1157">
        <v>403431</v>
      </c>
    </row>
    <row r="1548" spans="1:6" ht="15">
      <c r="A1548" s="1157" t="s">
        <v>1609</v>
      </c>
      <c r="B1548" s="1157" t="s">
        <v>1663</v>
      </c>
      <c r="C1548" s="1157" t="s">
        <v>1607</v>
      </c>
      <c r="D1548" s="1157" t="s">
        <v>1662</v>
      </c>
      <c r="E1548" s="1156" t="s">
        <v>6564</v>
      </c>
      <c r="F1548" s="1157">
        <v>403440</v>
      </c>
    </row>
    <row r="1549" spans="1:6" ht="15">
      <c r="A1549" s="1157" t="s">
        <v>1609</v>
      </c>
      <c r="B1549" s="1157" t="s">
        <v>1661</v>
      </c>
      <c r="C1549" s="1157" t="s">
        <v>1607</v>
      </c>
      <c r="D1549" s="1157" t="s">
        <v>1660</v>
      </c>
      <c r="E1549" s="1156" t="s">
        <v>6565</v>
      </c>
      <c r="F1549" s="1157">
        <v>403458</v>
      </c>
    </row>
    <row r="1550" spans="1:6" ht="15">
      <c r="A1550" s="1157" t="s">
        <v>1609</v>
      </c>
      <c r="B1550" s="1157" t="s">
        <v>1659</v>
      </c>
      <c r="C1550" s="1157" t="s">
        <v>1607</v>
      </c>
      <c r="D1550" s="1157" t="s">
        <v>1658</v>
      </c>
      <c r="E1550" s="1156" t="s">
        <v>6566</v>
      </c>
      <c r="F1550" s="1157">
        <v>403482</v>
      </c>
    </row>
    <row r="1551" spans="1:6" ht="15">
      <c r="A1551" s="1157" t="s">
        <v>1609</v>
      </c>
      <c r="B1551" s="1157" t="s">
        <v>1657</v>
      </c>
      <c r="C1551" s="1157" t="s">
        <v>1607</v>
      </c>
      <c r="D1551" s="1157" t="s">
        <v>1656</v>
      </c>
      <c r="E1551" s="1156" t="s">
        <v>6567</v>
      </c>
      <c r="F1551" s="1157">
        <v>403491</v>
      </c>
    </row>
    <row r="1552" spans="1:6" ht="15">
      <c r="A1552" s="1157" t="s">
        <v>1609</v>
      </c>
      <c r="B1552" s="1157" t="s">
        <v>1655</v>
      </c>
      <c r="C1552" s="1157" t="s">
        <v>1607</v>
      </c>
      <c r="D1552" s="1157" t="s">
        <v>1654</v>
      </c>
      <c r="E1552" s="1156" t="s">
        <v>6568</v>
      </c>
      <c r="F1552" s="1157">
        <v>403814</v>
      </c>
    </row>
    <row r="1553" spans="1:6" ht="15">
      <c r="A1553" s="1157" t="s">
        <v>1609</v>
      </c>
      <c r="B1553" s="1157" t="s">
        <v>1653</v>
      </c>
      <c r="C1553" s="1157" t="s">
        <v>1607</v>
      </c>
      <c r="D1553" s="1157" t="s">
        <v>1652</v>
      </c>
      <c r="E1553" s="1156" t="s">
        <v>6569</v>
      </c>
      <c r="F1553" s="1157">
        <v>403822</v>
      </c>
    </row>
    <row r="1554" spans="1:6" ht="15">
      <c r="A1554" s="1157" t="s">
        <v>1609</v>
      </c>
      <c r="B1554" s="1157" t="s">
        <v>1651</v>
      </c>
      <c r="C1554" s="1157" t="s">
        <v>1607</v>
      </c>
      <c r="D1554" s="1157" t="s">
        <v>1650</v>
      </c>
      <c r="E1554" s="1156" t="s">
        <v>6570</v>
      </c>
      <c r="F1554" s="1157">
        <v>403831</v>
      </c>
    </row>
    <row r="1555" spans="1:6" ht="15">
      <c r="A1555" s="1157" t="s">
        <v>1609</v>
      </c>
      <c r="B1555" s="1157" t="s">
        <v>1649</v>
      </c>
      <c r="C1555" s="1157" t="s">
        <v>1607</v>
      </c>
      <c r="D1555" s="1157" t="s">
        <v>1648</v>
      </c>
      <c r="E1555" s="1156" t="s">
        <v>6571</v>
      </c>
      <c r="F1555" s="1157">
        <v>403849</v>
      </c>
    </row>
    <row r="1556" spans="1:6" ht="15">
      <c r="A1556" s="1157" t="s">
        <v>1609</v>
      </c>
      <c r="B1556" s="1157" t="s">
        <v>1647</v>
      </c>
      <c r="C1556" s="1157" t="s">
        <v>1607</v>
      </c>
      <c r="D1556" s="1157" t="s">
        <v>1646</v>
      </c>
      <c r="E1556" s="1156" t="s">
        <v>6572</v>
      </c>
      <c r="F1556" s="1157">
        <v>404012</v>
      </c>
    </row>
    <row r="1557" spans="1:6" ht="15">
      <c r="A1557" s="1157" t="s">
        <v>1609</v>
      </c>
      <c r="B1557" s="1157" t="s">
        <v>1645</v>
      </c>
      <c r="C1557" s="1157" t="s">
        <v>1607</v>
      </c>
      <c r="D1557" s="1157" t="s">
        <v>1644</v>
      </c>
      <c r="E1557" s="1156" t="s">
        <v>6573</v>
      </c>
      <c r="F1557" s="1157">
        <v>404021</v>
      </c>
    </row>
    <row r="1558" spans="1:6" ht="15">
      <c r="A1558" s="1157" t="s">
        <v>1609</v>
      </c>
      <c r="B1558" s="1157" t="s">
        <v>1643</v>
      </c>
      <c r="C1558" s="1157" t="s">
        <v>1607</v>
      </c>
      <c r="D1558" s="1157" t="s">
        <v>1642</v>
      </c>
      <c r="E1558" s="1156" t="s">
        <v>6574</v>
      </c>
      <c r="F1558" s="1157">
        <v>404217</v>
      </c>
    </row>
    <row r="1559" spans="1:6" ht="15">
      <c r="A1559" s="1157" t="s">
        <v>1609</v>
      </c>
      <c r="B1559" s="1157" t="s">
        <v>1641</v>
      </c>
      <c r="C1559" s="1157" t="s">
        <v>1607</v>
      </c>
      <c r="D1559" s="1157" t="s">
        <v>1640</v>
      </c>
      <c r="E1559" s="1156" t="s">
        <v>6575</v>
      </c>
      <c r="F1559" s="1157">
        <v>404471</v>
      </c>
    </row>
    <row r="1560" spans="1:6" ht="15">
      <c r="A1560" s="1157" t="s">
        <v>1609</v>
      </c>
      <c r="B1560" s="1157" t="s">
        <v>1639</v>
      </c>
      <c r="C1560" s="1157" t="s">
        <v>1607</v>
      </c>
      <c r="D1560" s="1157" t="s">
        <v>1638</v>
      </c>
      <c r="E1560" s="1156" t="s">
        <v>6576</v>
      </c>
      <c r="F1560" s="1157">
        <v>404489</v>
      </c>
    </row>
    <row r="1561" spans="1:6" ht="15">
      <c r="A1561" s="1157" t="s">
        <v>1609</v>
      </c>
      <c r="B1561" s="1157" t="s">
        <v>1637</v>
      </c>
      <c r="C1561" s="1157" t="s">
        <v>1607</v>
      </c>
      <c r="D1561" s="1157" t="s">
        <v>1636</v>
      </c>
      <c r="E1561" s="1156" t="s">
        <v>6577</v>
      </c>
      <c r="F1561" s="1157">
        <v>405035</v>
      </c>
    </row>
    <row r="1562" spans="1:6" ht="15">
      <c r="A1562" s="1157" t="s">
        <v>1609</v>
      </c>
      <c r="B1562" s="1157" t="s">
        <v>1635</v>
      </c>
      <c r="C1562" s="1157" t="s">
        <v>1607</v>
      </c>
      <c r="D1562" s="1157" t="s">
        <v>1634</v>
      </c>
      <c r="E1562" s="1156" t="s">
        <v>6578</v>
      </c>
      <c r="F1562" s="1157">
        <v>405221</v>
      </c>
    </row>
    <row r="1563" spans="1:6" ht="15">
      <c r="A1563" s="1157" t="s">
        <v>1609</v>
      </c>
      <c r="B1563" s="1157" t="s">
        <v>1633</v>
      </c>
      <c r="C1563" s="1157" t="s">
        <v>1607</v>
      </c>
      <c r="D1563" s="1157" t="s">
        <v>1632</v>
      </c>
      <c r="E1563" s="1156" t="s">
        <v>6579</v>
      </c>
      <c r="F1563" s="1157">
        <v>405442</v>
      </c>
    </row>
    <row r="1564" spans="1:6" ht="15">
      <c r="A1564" s="1157" t="s">
        <v>1609</v>
      </c>
      <c r="B1564" s="1157" t="s">
        <v>1631</v>
      </c>
      <c r="C1564" s="1157" t="s">
        <v>1607</v>
      </c>
      <c r="D1564" s="1157" t="s">
        <v>1630</v>
      </c>
      <c r="E1564" s="1156" t="s">
        <v>6580</v>
      </c>
      <c r="F1564" s="1157">
        <v>406015</v>
      </c>
    </row>
    <row r="1565" spans="1:6" ht="15">
      <c r="A1565" s="1157" t="s">
        <v>1609</v>
      </c>
      <c r="B1565" s="1157" t="s">
        <v>1629</v>
      </c>
      <c r="C1565" s="1157" t="s">
        <v>1607</v>
      </c>
      <c r="D1565" s="1157" t="s">
        <v>1628</v>
      </c>
      <c r="E1565" s="1156" t="s">
        <v>6581</v>
      </c>
      <c r="F1565" s="1157">
        <v>406023</v>
      </c>
    </row>
    <row r="1566" spans="1:6" ht="15">
      <c r="A1566" s="1157" t="s">
        <v>1609</v>
      </c>
      <c r="B1566" s="1157" t="s">
        <v>1627</v>
      </c>
      <c r="C1566" s="1157" t="s">
        <v>1607</v>
      </c>
      <c r="D1566" s="1157" t="s">
        <v>1626</v>
      </c>
      <c r="E1566" s="1156" t="s">
        <v>6582</v>
      </c>
      <c r="F1566" s="1157">
        <v>406040</v>
      </c>
    </row>
    <row r="1567" spans="1:6" ht="15">
      <c r="A1567" s="1157" t="s">
        <v>1609</v>
      </c>
      <c r="B1567" s="1157" t="s">
        <v>1625</v>
      </c>
      <c r="C1567" s="1157" t="s">
        <v>1607</v>
      </c>
      <c r="D1567" s="1157" t="s">
        <v>1624</v>
      </c>
      <c r="E1567" s="1156" t="s">
        <v>6583</v>
      </c>
      <c r="F1567" s="1157">
        <v>406058</v>
      </c>
    </row>
    <row r="1568" spans="1:6" ht="15">
      <c r="A1568" s="1157" t="s">
        <v>1609</v>
      </c>
      <c r="B1568" s="1157" t="s">
        <v>1623</v>
      </c>
      <c r="C1568" s="1157" t="s">
        <v>1607</v>
      </c>
      <c r="D1568" s="1157" t="s">
        <v>1622</v>
      </c>
      <c r="E1568" s="1156" t="s">
        <v>6584</v>
      </c>
      <c r="F1568" s="1157">
        <v>406082</v>
      </c>
    </row>
    <row r="1569" spans="1:6" ht="15">
      <c r="A1569" s="1157" t="s">
        <v>1609</v>
      </c>
      <c r="B1569" s="1157" t="s">
        <v>1621</v>
      </c>
      <c r="C1569" s="1157" t="s">
        <v>1607</v>
      </c>
      <c r="D1569" s="1157" t="s">
        <v>1620</v>
      </c>
      <c r="E1569" s="1156" t="s">
        <v>6585</v>
      </c>
      <c r="F1569" s="1157">
        <v>406091</v>
      </c>
    </row>
    <row r="1570" spans="1:6" ht="15">
      <c r="A1570" s="1157" t="s">
        <v>1609</v>
      </c>
      <c r="B1570" s="1157" t="s">
        <v>1619</v>
      </c>
      <c r="C1570" s="1157" t="s">
        <v>1607</v>
      </c>
      <c r="D1570" s="1157" t="s">
        <v>1618</v>
      </c>
      <c r="E1570" s="1156" t="s">
        <v>6586</v>
      </c>
      <c r="F1570" s="1157">
        <v>406104</v>
      </c>
    </row>
    <row r="1571" spans="1:6" ht="15">
      <c r="A1571" s="1157" t="s">
        <v>1609</v>
      </c>
      <c r="B1571" s="1157" t="s">
        <v>1617</v>
      </c>
      <c r="C1571" s="1157" t="s">
        <v>1607</v>
      </c>
      <c r="D1571" s="1157" t="s">
        <v>1616</v>
      </c>
      <c r="E1571" s="1156" t="s">
        <v>6587</v>
      </c>
      <c r="F1571" s="1157">
        <v>406210</v>
      </c>
    </row>
    <row r="1572" spans="1:6" ht="15">
      <c r="A1572" s="1157" t="s">
        <v>1609</v>
      </c>
      <c r="B1572" s="1157" t="s">
        <v>1615</v>
      </c>
      <c r="C1572" s="1157" t="s">
        <v>1607</v>
      </c>
      <c r="D1572" s="1157" t="s">
        <v>1614</v>
      </c>
      <c r="E1572" s="1156" t="s">
        <v>6588</v>
      </c>
      <c r="F1572" s="1157">
        <v>406252</v>
      </c>
    </row>
    <row r="1573" spans="1:6" ht="15">
      <c r="A1573" s="1157" t="s">
        <v>1609</v>
      </c>
      <c r="B1573" s="1157" t="s">
        <v>1613</v>
      </c>
      <c r="C1573" s="1157" t="s">
        <v>1607</v>
      </c>
      <c r="D1573" s="1157" t="s">
        <v>1612</v>
      </c>
      <c r="E1573" s="1156" t="s">
        <v>6589</v>
      </c>
      <c r="F1573" s="1157">
        <v>406422</v>
      </c>
    </row>
    <row r="1574" spans="1:6" ht="15">
      <c r="A1574" s="1157" t="s">
        <v>1609</v>
      </c>
      <c r="B1574" s="1157" t="s">
        <v>1611</v>
      </c>
      <c r="C1574" s="1157" t="s">
        <v>1607</v>
      </c>
      <c r="D1574" s="1157" t="s">
        <v>1610</v>
      </c>
      <c r="E1574" s="1156" t="s">
        <v>6590</v>
      </c>
      <c r="F1574" s="1157">
        <v>406465</v>
      </c>
    </row>
    <row r="1575" spans="1:6" ht="15">
      <c r="A1575" s="1157" t="s">
        <v>1609</v>
      </c>
      <c r="B1575" s="1157" t="s">
        <v>1608</v>
      </c>
      <c r="C1575" s="1157" t="s">
        <v>1607</v>
      </c>
      <c r="D1575" s="1157" t="s">
        <v>1606</v>
      </c>
      <c r="E1575" s="1156" t="s">
        <v>6591</v>
      </c>
      <c r="F1575" s="1157">
        <v>406473</v>
      </c>
    </row>
    <row r="1576" spans="1:6" ht="15">
      <c r="A1576" s="1154" t="s">
        <v>1567</v>
      </c>
      <c r="B1576" s="1155"/>
      <c r="C1576" s="1155" t="s">
        <v>1565</v>
      </c>
      <c r="D1576" s="1155"/>
      <c r="E1576" s="1156" t="s">
        <v>1567</v>
      </c>
      <c r="F1576" s="1154">
        <v>410004</v>
      </c>
    </row>
    <row r="1577" spans="1:6" ht="15">
      <c r="A1577" s="1157" t="s">
        <v>1567</v>
      </c>
      <c r="B1577" s="1157" t="s">
        <v>1605</v>
      </c>
      <c r="C1577" s="1157" t="s">
        <v>1565</v>
      </c>
      <c r="D1577" s="1157" t="s">
        <v>1604</v>
      </c>
      <c r="E1577" s="1156" t="s">
        <v>6592</v>
      </c>
      <c r="F1577" s="1157">
        <v>412015</v>
      </c>
    </row>
    <row r="1578" spans="1:6" ht="15">
      <c r="A1578" s="1157" t="s">
        <v>1567</v>
      </c>
      <c r="B1578" s="1157" t="s">
        <v>1603</v>
      </c>
      <c r="C1578" s="1157" t="s">
        <v>1565</v>
      </c>
      <c r="D1578" s="1157" t="s">
        <v>1602</v>
      </c>
      <c r="E1578" s="1156" t="s">
        <v>6593</v>
      </c>
      <c r="F1578" s="1157">
        <v>412023</v>
      </c>
    </row>
    <row r="1579" spans="1:6" ht="15">
      <c r="A1579" s="1157" t="s">
        <v>1567</v>
      </c>
      <c r="B1579" s="1157" t="s">
        <v>1601</v>
      </c>
      <c r="C1579" s="1157" t="s">
        <v>1565</v>
      </c>
      <c r="D1579" s="1157" t="s">
        <v>1600</v>
      </c>
      <c r="E1579" s="1156" t="s">
        <v>6594</v>
      </c>
      <c r="F1579" s="1157">
        <v>412031</v>
      </c>
    </row>
    <row r="1580" spans="1:6" ht="15">
      <c r="A1580" s="1157" t="s">
        <v>1567</v>
      </c>
      <c r="B1580" s="1157" t="s">
        <v>1599</v>
      </c>
      <c r="C1580" s="1157" t="s">
        <v>1565</v>
      </c>
      <c r="D1580" s="1157" t="s">
        <v>1598</v>
      </c>
      <c r="E1580" s="1156" t="s">
        <v>6595</v>
      </c>
      <c r="F1580" s="1157">
        <v>412040</v>
      </c>
    </row>
    <row r="1581" spans="1:6" ht="15">
      <c r="A1581" s="1157" t="s">
        <v>1567</v>
      </c>
      <c r="B1581" s="1157" t="s">
        <v>1597</v>
      </c>
      <c r="C1581" s="1157" t="s">
        <v>1565</v>
      </c>
      <c r="D1581" s="1157" t="s">
        <v>1596</v>
      </c>
      <c r="E1581" s="1156" t="s">
        <v>6596</v>
      </c>
      <c r="F1581" s="1157">
        <v>412058</v>
      </c>
    </row>
    <row r="1582" spans="1:6" ht="15">
      <c r="A1582" s="1157" t="s">
        <v>1567</v>
      </c>
      <c r="B1582" s="1157" t="s">
        <v>1595</v>
      </c>
      <c r="C1582" s="1157" t="s">
        <v>1565</v>
      </c>
      <c r="D1582" s="1157" t="s">
        <v>1594</v>
      </c>
      <c r="E1582" s="1156" t="s">
        <v>6597</v>
      </c>
      <c r="F1582" s="1157">
        <v>412066</v>
      </c>
    </row>
    <row r="1583" spans="1:6" ht="15">
      <c r="A1583" s="1157" t="s">
        <v>1567</v>
      </c>
      <c r="B1583" s="1157" t="s">
        <v>1593</v>
      </c>
      <c r="C1583" s="1157" t="s">
        <v>1565</v>
      </c>
      <c r="D1583" s="1157" t="s">
        <v>1592</v>
      </c>
      <c r="E1583" s="1156" t="s">
        <v>6598</v>
      </c>
      <c r="F1583" s="1157">
        <v>412074</v>
      </c>
    </row>
    <row r="1584" spans="1:6" ht="15">
      <c r="A1584" s="1157" t="s">
        <v>1567</v>
      </c>
      <c r="B1584" s="1157" t="s">
        <v>1591</v>
      </c>
      <c r="C1584" s="1157" t="s">
        <v>1565</v>
      </c>
      <c r="D1584" s="1157" t="s">
        <v>1590</v>
      </c>
      <c r="E1584" s="1156" t="s">
        <v>6599</v>
      </c>
      <c r="F1584" s="1157">
        <v>412082</v>
      </c>
    </row>
    <row r="1585" spans="1:6" ht="15">
      <c r="A1585" s="1157" t="s">
        <v>1567</v>
      </c>
      <c r="B1585" s="1157" t="s">
        <v>1589</v>
      </c>
      <c r="C1585" s="1157" t="s">
        <v>1565</v>
      </c>
      <c r="D1585" s="1157" t="s">
        <v>1588</v>
      </c>
      <c r="E1585" s="1156" t="s">
        <v>6600</v>
      </c>
      <c r="F1585" s="1157">
        <v>412091</v>
      </c>
    </row>
    <row r="1586" spans="1:6" ht="15">
      <c r="A1586" s="1157" t="s">
        <v>1567</v>
      </c>
      <c r="B1586" s="1157" t="s">
        <v>1587</v>
      </c>
      <c r="C1586" s="1157" t="s">
        <v>1565</v>
      </c>
      <c r="D1586" s="1157" t="s">
        <v>1586</v>
      </c>
      <c r="E1586" s="1156" t="s">
        <v>6601</v>
      </c>
      <c r="F1586" s="1157">
        <v>412104</v>
      </c>
    </row>
    <row r="1587" spans="1:6" ht="15">
      <c r="A1587" s="1157" t="s">
        <v>1567</v>
      </c>
      <c r="B1587" s="1157" t="s">
        <v>1585</v>
      </c>
      <c r="C1587" s="1157" t="s">
        <v>1565</v>
      </c>
      <c r="D1587" s="1157" t="s">
        <v>1584</v>
      </c>
      <c r="E1587" s="1156" t="s">
        <v>6602</v>
      </c>
      <c r="F1587" s="1157">
        <v>413275</v>
      </c>
    </row>
    <row r="1588" spans="1:6" ht="15">
      <c r="A1588" s="1157" t="s">
        <v>1567</v>
      </c>
      <c r="B1588" s="1157" t="s">
        <v>1583</v>
      </c>
      <c r="C1588" s="1157" t="s">
        <v>1565</v>
      </c>
      <c r="D1588" s="1157" t="s">
        <v>1582</v>
      </c>
      <c r="E1588" s="1156" t="s">
        <v>6603</v>
      </c>
      <c r="F1588" s="1157">
        <v>413411</v>
      </c>
    </row>
    <row r="1589" spans="1:6" ht="15">
      <c r="A1589" s="1157" t="s">
        <v>1567</v>
      </c>
      <c r="B1589" s="1157" t="s">
        <v>1581</v>
      </c>
      <c r="C1589" s="1157" t="s">
        <v>1565</v>
      </c>
      <c r="D1589" s="1157" t="s">
        <v>1580</v>
      </c>
      <c r="E1589" s="1156" t="s">
        <v>6604</v>
      </c>
      <c r="F1589" s="1157">
        <v>413453</v>
      </c>
    </row>
    <row r="1590" spans="1:6" ht="15">
      <c r="A1590" s="1157" t="s">
        <v>1567</v>
      </c>
      <c r="B1590" s="1157" t="s">
        <v>1579</v>
      </c>
      <c r="C1590" s="1157" t="s">
        <v>1565</v>
      </c>
      <c r="D1590" s="1157" t="s">
        <v>1578</v>
      </c>
      <c r="E1590" s="1156" t="s">
        <v>6605</v>
      </c>
      <c r="F1590" s="1157">
        <v>413461</v>
      </c>
    </row>
    <row r="1591" spans="1:6" ht="15">
      <c r="A1591" s="1157" t="s">
        <v>1567</v>
      </c>
      <c r="B1591" s="1157" t="s">
        <v>1577</v>
      </c>
      <c r="C1591" s="1157" t="s">
        <v>1565</v>
      </c>
      <c r="D1591" s="1157" t="s">
        <v>1576</v>
      </c>
      <c r="E1591" s="1156" t="s">
        <v>6606</v>
      </c>
      <c r="F1591" s="1157">
        <v>413879</v>
      </c>
    </row>
    <row r="1592" spans="1:6" ht="15">
      <c r="A1592" s="1157" t="s">
        <v>1567</v>
      </c>
      <c r="B1592" s="1157" t="s">
        <v>1575</v>
      </c>
      <c r="C1592" s="1157" t="s">
        <v>1565</v>
      </c>
      <c r="D1592" s="1157" t="s">
        <v>1574</v>
      </c>
      <c r="E1592" s="1156" t="s">
        <v>6607</v>
      </c>
      <c r="F1592" s="1157">
        <v>414018</v>
      </c>
    </row>
    <row r="1593" spans="1:6" ht="15">
      <c r="A1593" s="1157" t="s">
        <v>1567</v>
      </c>
      <c r="B1593" s="1157" t="s">
        <v>1573</v>
      </c>
      <c r="C1593" s="1157" t="s">
        <v>1565</v>
      </c>
      <c r="D1593" s="1157" t="s">
        <v>1572</v>
      </c>
      <c r="E1593" s="1156" t="s">
        <v>6608</v>
      </c>
      <c r="F1593" s="1157">
        <v>414239</v>
      </c>
    </row>
    <row r="1594" spans="1:6" ht="15">
      <c r="A1594" s="1157" t="s">
        <v>1567</v>
      </c>
      <c r="B1594" s="1157" t="s">
        <v>1571</v>
      </c>
      <c r="C1594" s="1157" t="s">
        <v>1565</v>
      </c>
      <c r="D1594" s="1157" t="s">
        <v>1570</v>
      </c>
      <c r="E1594" s="1156" t="s">
        <v>6609</v>
      </c>
      <c r="F1594" s="1157">
        <v>414247</v>
      </c>
    </row>
    <row r="1595" spans="1:6" ht="15">
      <c r="A1595" s="1157" t="s">
        <v>1567</v>
      </c>
      <c r="B1595" s="1157" t="s">
        <v>1569</v>
      </c>
      <c r="C1595" s="1157" t="s">
        <v>1565</v>
      </c>
      <c r="D1595" s="1157" t="s">
        <v>1568</v>
      </c>
      <c r="E1595" s="1156" t="s">
        <v>6610</v>
      </c>
      <c r="F1595" s="1157">
        <v>414255</v>
      </c>
    </row>
    <row r="1596" spans="1:6" ht="15">
      <c r="A1596" s="1157" t="s">
        <v>1567</v>
      </c>
      <c r="B1596" s="1157" t="s">
        <v>1566</v>
      </c>
      <c r="C1596" s="1157" t="s">
        <v>1565</v>
      </c>
      <c r="D1596" s="1157" t="s">
        <v>1564</v>
      </c>
      <c r="E1596" s="1156" t="s">
        <v>6611</v>
      </c>
      <c r="F1596" s="1157">
        <v>414417</v>
      </c>
    </row>
    <row r="1597" spans="1:6" ht="15">
      <c r="A1597" s="1154" t="s">
        <v>1523</v>
      </c>
      <c r="B1597" s="1155"/>
      <c r="C1597" s="1155" t="s">
        <v>1521</v>
      </c>
      <c r="D1597" s="1155"/>
      <c r="E1597" s="1156" t="s">
        <v>1523</v>
      </c>
      <c r="F1597" s="1154">
        <v>420000</v>
      </c>
    </row>
    <row r="1598" spans="1:6" ht="15">
      <c r="A1598" s="1157" t="s">
        <v>1523</v>
      </c>
      <c r="B1598" s="1157" t="s">
        <v>1563</v>
      </c>
      <c r="C1598" s="1157" t="s">
        <v>1521</v>
      </c>
      <c r="D1598" s="1157" t="s">
        <v>1562</v>
      </c>
      <c r="E1598" s="1156" t="s">
        <v>6612</v>
      </c>
      <c r="F1598" s="1157">
        <v>422011</v>
      </c>
    </row>
    <row r="1599" spans="1:6" ht="15">
      <c r="A1599" s="1157" t="s">
        <v>1523</v>
      </c>
      <c r="B1599" s="1157" t="s">
        <v>1561</v>
      </c>
      <c r="C1599" s="1157" t="s">
        <v>1521</v>
      </c>
      <c r="D1599" s="1157" t="s">
        <v>1560</v>
      </c>
      <c r="E1599" s="1156" t="s">
        <v>6613</v>
      </c>
      <c r="F1599" s="1157">
        <v>422029</v>
      </c>
    </row>
    <row r="1600" spans="1:6" ht="15">
      <c r="A1600" s="1157" t="s">
        <v>1523</v>
      </c>
      <c r="B1600" s="1157" t="s">
        <v>1559</v>
      </c>
      <c r="C1600" s="1157" t="s">
        <v>1521</v>
      </c>
      <c r="D1600" s="1157" t="s">
        <v>1558</v>
      </c>
      <c r="E1600" s="1156" t="s">
        <v>6614</v>
      </c>
      <c r="F1600" s="1157">
        <v>422037</v>
      </c>
    </row>
    <row r="1601" spans="1:6" ht="15">
      <c r="A1601" s="1157" t="s">
        <v>1523</v>
      </c>
      <c r="B1601" s="1157" t="s">
        <v>1557</v>
      </c>
      <c r="C1601" s="1157" t="s">
        <v>1521</v>
      </c>
      <c r="D1601" s="1157" t="s">
        <v>1556</v>
      </c>
      <c r="E1601" s="1156" t="s">
        <v>6615</v>
      </c>
      <c r="F1601" s="1157">
        <v>422045</v>
      </c>
    </row>
    <row r="1602" spans="1:6" ht="15">
      <c r="A1602" s="1157" t="s">
        <v>1523</v>
      </c>
      <c r="B1602" s="1157" t="s">
        <v>1555</v>
      </c>
      <c r="C1602" s="1157" t="s">
        <v>1521</v>
      </c>
      <c r="D1602" s="1157" t="s">
        <v>1554</v>
      </c>
      <c r="E1602" s="1156" t="s">
        <v>6616</v>
      </c>
      <c r="F1602" s="1157">
        <v>422053</v>
      </c>
    </row>
    <row r="1603" spans="1:6" ht="15">
      <c r="A1603" s="1157" t="s">
        <v>1523</v>
      </c>
      <c r="B1603" s="1157" t="s">
        <v>1553</v>
      </c>
      <c r="C1603" s="1157" t="s">
        <v>1521</v>
      </c>
      <c r="D1603" s="1157" t="s">
        <v>1552</v>
      </c>
      <c r="E1603" s="1156" t="s">
        <v>6617</v>
      </c>
      <c r="F1603" s="1157">
        <v>422070</v>
      </c>
    </row>
    <row r="1604" spans="1:6" ht="15">
      <c r="A1604" s="1157" t="s">
        <v>1523</v>
      </c>
      <c r="B1604" s="1157" t="s">
        <v>1551</v>
      </c>
      <c r="C1604" s="1157" t="s">
        <v>1521</v>
      </c>
      <c r="D1604" s="1157" t="s">
        <v>1550</v>
      </c>
      <c r="E1604" s="1156" t="s">
        <v>6618</v>
      </c>
      <c r="F1604" s="1157">
        <v>422088</v>
      </c>
    </row>
    <row r="1605" spans="1:6" ht="15">
      <c r="A1605" s="1157" t="s">
        <v>1523</v>
      </c>
      <c r="B1605" s="1157" t="s">
        <v>1549</v>
      </c>
      <c r="C1605" s="1157" t="s">
        <v>1521</v>
      </c>
      <c r="D1605" s="1157" t="s">
        <v>1548</v>
      </c>
      <c r="E1605" s="1156" t="s">
        <v>6619</v>
      </c>
      <c r="F1605" s="1157">
        <v>422096</v>
      </c>
    </row>
    <row r="1606" spans="1:6" ht="15">
      <c r="A1606" s="1157" t="s">
        <v>1523</v>
      </c>
      <c r="B1606" s="1157" t="s">
        <v>1547</v>
      </c>
      <c r="C1606" s="1157" t="s">
        <v>1521</v>
      </c>
      <c r="D1606" s="1157" t="s">
        <v>1546</v>
      </c>
      <c r="E1606" s="1156" t="s">
        <v>6620</v>
      </c>
      <c r="F1606" s="1157">
        <v>422100</v>
      </c>
    </row>
    <row r="1607" spans="1:6" ht="15">
      <c r="A1607" s="1157" t="s">
        <v>1523</v>
      </c>
      <c r="B1607" s="1157" t="s">
        <v>1545</v>
      </c>
      <c r="C1607" s="1157" t="s">
        <v>1521</v>
      </c>
      <c r="D1607" s="1157" t="s">
        <v>1544</v>
      </c>
      <c r="E1607" s="1156" t="s">
        <v>6621</v>
      </c>
      <c r="F1607" s="1157">
        <v>422118</v>
      </c>
    </row>
    <row r="1608" spans="1:6" ht="15">
      <c r="A1608" s="1157" t="s">
        <v>1523</v>
      </c>
      <c r="B1608" s="1157" t="s">
        <v>1543</v>
      </c>
      <c r="C1608" s="1157" t="s">
        <v>1521</v>
      </c>
      <c r="D1608" s="1157" t="s">
        <v>1542</v>
      </c>
      <c r="E1608" s="1156" t="s">
        <v>6622</v>
      </c>
      <c r="F1608" s="1157">
        <v>422126</v>
      </c>
    </row>
    <row r="1609" spans="1:6" ht="15">
      <c r="A1609" s="1157" t="s">
        <v>1523</v>
      </c>
      <c r="B1609" s="1157" t="s">
        <v>1541</v>
      </c>
      <c r="C1609" s="1157" t="s">
        <v>1521</v>
      </c>
      <c r="D1609" s="1157" t="s">
        <v>1540</v>
      </c>
      <c r="E1609" s="1156" t="s">
        <v>6623</v>
      </c>
      <c r="F1609" s="1157">
        <v>422134</v>
      </c>
    </row>
    <row r="1610" spans="1:6" ht="15">
      <c r="A1610" s="1157" t="s">
        <v>1523</v>
      </c>
      <c r="B1610" s="1157" t="s">
        <v>1539</v>
      </c>
      <c r="C1610" s="1157" t="s">
        <v>1521</v>
      </c>
      <c r="D1610" s="1157" t="s">
        <v>1538</v>
      </c>
      <c r="E1610" s="1156" t="s">
        <v>6624</v>
      </c>
      <c r="F1610" s="1157">
        <v>422142</v>
      </c>
    </row>
    <row r="1611" spans="1:6" ht="15">
      <c r="A1611" s="1157" t="s">
        <v>1523</v>
      </c>
      <c r="B1611" s="1157" t="s">
        <v>1537</v>
      </c>
      <c r="C1611" s="1157" t="s">
        <v>1521</v>
      </c>
      <c r="D1611" s="1157" t="s">
        <v>1536</v>
      </c>
      <c r="E1611" s="1156" t="s">
        <v>6625</v>
      </c>
      <c r="F1611" s="1157">
        <v>423076</v>
      </c>
    </row>
    <row r="1612" spans="1:6" ht="15">
      <c r="A1612" s="1157" t="s">
        <v>1523</v>
      </c>
      <c r="B1612" s="1157" t="s">
        <v>1535</v>
      </c>
      <c r="C1612" s="1157" t="s">
        <v>1521</v>
      </c>
      <c r="D1612" s="1157" t="s">
        <v>1534</v>
      </c>
      <c r="E1612" s="1156" t="s">
        <v>6626</v>
      </c>
      <c r="F1612" s="1157">
        <v>423084</v>
      </c>
    </row>
    <row r="1613" spans="1:6" ht="15">
      <c r="A1613" s="1157" t="s">
        <v>1523</v>
      </c>
      <c r="B1613" s="1157" t="s">
        <v>1533</v>
      </c>
      <c r="C1613" s="1157" t="s">
        <v>1521</v>
      </c>
      <c r="D1613" s="1157" t="s">
        <v>1532</v>
      </c>
      <c r="E1613" s="1156" t="s">
        <v>6627</v>
      </c>
      <c r="F1613" s="1157">
        <v>423211</v>
      </c>
    </row>
    <row r="1614" spans="1:6" ht="15">
      <c r="A1614" s="1157" t="s">
        <v>1523</v>
      </c>
      <c r="B1614" s="1157" t="s">
        <v>1531</v>
      </c>
      <c r="C1614" s="1157" t="s">
        <v>1521</v>
      </c>
      <c r="D1614" s="1157" t="s">
        <v>1530</v>
      </c>
      <c r="E1614" s="1156" t="s">
        <v>6628</v>
      </c>
      <c r="F1614" s="1157">
        <v>423220</v>
      </c>
    </row>
    <row r="1615" spans="1:6" ht="15">
      <c r="A1615" s="1157" t="s">
        <v>1523</v>
      </c>
      <c r="B1615" s="1157" t="s">
        <v>1529</v>
      </c>
      <c r="C1615" s="1157" t="s">
        <v>1521</v>
      </c>
      <c r="D1615" s="1157" t="s">
        <v>1528</v>
      </c>
      <c r="E1615" s="1156" t="s">
        <v>6629</v>
      </c>
      <c r="F1615" s="1157">
        <v>423238</v>
      </c>
    </row>
    <row r="1616" spans="1:6" ht="15">
      <c r="A1616" s="1157" t="s">
        <v>1523</v>
      </c>
      <c r="B1616" s="1157" t="s">
        <v>1527</v>
      </c>
      <c r="C1616" s="1157" t="s">
        <v>1521</v>
      </c>
      <c r="D1616" s="1157" t="s">
        <v>1526</v>
      </c>
      <c r="E1616" s="1156" t="s">
        <v>6630</v>
      </c>
      <c r="F1616" s="1157">
        <v>423831</v>
      </c>
    </row>
    <row r="1617" spans="1:6" ht="15">
      <c r="A1617" s="1157" t="s">
        <v>1523</v>
      </c>
      <c r="B1617" s="1157" t="s">
        <v>1525</v>
      </c>
      <c r="C1617" s="1157" t="s">
        <v>1521</v>
      </c>
      <c r="D1617" s="1157" t="s">
        <v>1524</v>
      </c>
      <c r="E1617" s="1156" t="s">
        <v>6631</v>
      </c>
      <c r="F1617" s="1157">
        <v>423912</v>
      </c>
    </row>
    <row r="1618" spans="1:6" ht="15">
      <c r="A1618" s="1157" t="s">
        <v>1523</v>
      </c>
      <c r="B1618" s="1157" t="s">
        <v>1522</v>
      </c>
      <c r="C1618" s="1157" t="s">
        <v>1521</v>
      </c>
      <c r="D1618" s="1157" t="s">
        <v>1520</v>
      </c>
      <c r="E1618" s="1156" t="s">
        <v>6632</v>
      </c>
      <c r="F1618" s="1157">
        <v>424111</v>
      </c>
    </row>
    <row r="1619" spans="1:6" ht="15">
      <c r="A1619" s="1154" t="s">
        <v>1432</v>
      </c>
      <c r="B1619" s="1155"/>
      <c r="C1619" s="1155" t="s">
        <v>1430</v>
      </c>
      <c r="D1619" s="1155"/>
      <c r="E1619" s="1156" t="s">
        <v>1432</v>
      </c>
      <c r="F1619" s="1154">
        <v>430005</v>
      </c>
    </row>
    <row r="1620" spans="1:6" ht="15">
      <c r="A1620" s="1157" t="s">
        <v>1432</v>
      </c>
      <c r="B1620" s="1157" t="s">
        <v>1519</v>
      </c>
      <c r="C1620" s="1157" t="s">
        <v>1430</v>
      </c>
      <c r="D1620" s="1157" t="s">
        <v>1518</v>
      </c>
      <c r="E1620" s="1156" t="s">
        <v>6633</v>
      </c>
      <c r="F1620" s="1157">
        <v>431001</v>
      </c>
    </row>
    <row r="1621" spans="1:6" ht="15">
      <c r="A1621" s="1157" t="s">
        <v>1432</v>
      </c>
      <c r="B1621" s="1157" t="s">
        <v>1517</v>
      </c>
      <c r="C1621" s="1157" t="s">
        <v>1430</v>
      </c>
      <c r="D1621" s="1157" t="s">
        <v>1516</v>
      </c>
      <c r="E1621" s="1156" t="s">
        <v>6634</v>
      </c>
      <c r="F1621" s="1157">
        <v>432024</v>
      </c>
    </row>
    <row r="1622" spans="1:6" ht="15">
      <c r="A1622" s="1157" t="s">
        <v>1432</v>
      </c>
      <c r="B1622" s="1157" t="s">
        <v>1515</v>
      </c>
      <c r="C1622" s="1157" t="s">
        <v>1430</v>
      </c>
      <c r="D1622" s="1157" t="s">
        <v>1514</v>
      </c>
      <c r="E1622" s="1156" t="s">
        <v>6635</v>
      </c>
      <c r="F1622" s="1157">
        <v>432032</v>
      </c>
    </row>
    <row r="1623" spans="1:6" ht="15">
      <c r="A1623" s="1157" t="s">
        <v>1432</v>
      </c>
      <c r="B1623" s="1157" t="s">
        <v>1513</v>
      </c>
      <c r="C1623" s="1157" t="s">
        <v>1430</v>
      </c>
      <c r="D1623" s="1157" t="s">
        <v>1512</v>
      </c>
      <c r="E1623" s="1156" t="s">
        <v>6636</v>
      </c>
      <c r="F1623" s="1157">
        <v>432041</v>
      </c>
    </row>
    <row r="1624" spans="1:6" ht="15">
      <c r="A1624" s="1157" t="s">
        <v>1432</v>
      </c>
      <c r="B1624" s="1157" t="s">
        <v>1511</v>
      </c>
      <c r="C1624" s="1157" t="s">
        <v>1430</v>
      </c>
      <c r="D1624" s="1157" t="s">
        <v>1510</v>
      </c>
      <c r="E1624" s="1156" t="s">
        <v>6637</v>
      </c>
      <c r="F1624" s="1157">
        <v>432059</v>
      </c>
    </row>
    <row r="1625" spans="1:6" ht="15">
      <c r="A1625" s="1157" t="s">
        <v>1432</v>
      </c>
      <c r="B1625" s="1157" t="s">
        <v>1509</v>
      </c>
      <c r="C1625" s="1157" t="s">
        <v>1430</v>
      </c>
      <c r="D1625" s="1157" t="s">
        <v>1508</v>
      </c>
      <c r="E1625" s="1156" t="s">
        <v>6638</v>
      </c>
      <c r="F1625" s="1157">
        <v>432067</v>
      </c>
    </row>
    <row r="1626" spans="1:6" ht="15">
      <c r="A1626" s="1157" t="s">
        <v>1432</v>
      </c>
      <c r="B1626" s="1157" t="s">
        <v>1507</v>
      </c>
      <c r="C1626" s="1157" t="s">
        <v>1430</v>
      </c>
      <c r="D1626" s="1157" t="s">
        <v>1506</v>
      </c>
      <c r="E1626" s="1156" t="s">
        <v>6639</v>
      </c>
      <c r="F1626" s="1157">
        <v>432083</v>
      </c>
    </row>
    <row r="1627" spans="1:6" ht="15">
      <c r="A1627" s="1157" t="s">
        <v>1432</v>
      </c>
      <c r="B1627" s="1157" t="s">
        <v>1505</v>
      </c>
      <c r="C1627" s="1157" t="s">
        <v>1430</v>
      </c>
      <c r="D1627" s="1157" t="s">
        <v>1504</v>
      </c>
      <c r="E1627" s="1156" t="s">
        <v>6640</v>
      </c>
      <c r="F1627" s="1157">
        <v>432105</v>
      </c>
    </row>
    <row r="1628" spans="1:6" ht="15">
      <c r="A1628" s="1157" t="s">
        <v>1432</v>
      </c>
      <c r="B1628" s="1157" t="s">
        <v>1503</v>
      </c>
      <c r="C1628" s="1157" t="s">
        <v>1430</v>
      </c>
      <c r="D1628" s="1157" t="s">
        <v>1502</v>
      </c>
      <c r="E1628" s="1156" t="s">
        <v>6641</v>
      </c>
      <c r="F1628" s="1157">
        <v>432113</v>
      </c>
    </row>
    <row r="1629" spans="1:6" ht="15">
      <c r="A1629" s="1157" t="s">
        <v>1432</v>
      </c>
      <c r="B1629" s="1157" t="s">
        <v>1501</v>
      </c>
      <c r="C1629" s="1157" t="s">
        <v>1430</v>
      </c>
      <c r="D1629" s="1157" t="s">
        <v>1500</v>
      </c>
      <c r="E1629" s="1156" t="s">
        <v>6642</v>
      </c>
      <c r="F1629" s="1157">
        <v>432121</v>
      </c>
    </row>
    <row r="1630" spans="1:6" ht="15">
      <c r="A1630" s="1157" t="s">
        <v>1432</v>
      </c>
      <c r="B1630" s="1157" t="s">
        <v>1499</v>
      </c>
      <c r="C1630" s="1157" t="s">
        <v>1430</v>
      </c>
      <c r="D1630" s="1157" t="s">
        <v>1498</v>
      </c>
      <c r="E1630" s="1156" t="s">
        <v>6643</v>
      </c>
      <c r="F1630" s="1157">
        <v>432130</v>
      </c>
    </row>
    <row r="1631" spans="1:6" ht="15">
      <c r="A1631" s="1157" t="s">
        <v>1432</v>
      </c>
      <c r="B1631" s="1157" t="s">
        <v>1497</v>
      </c>
      <c r="C1631" s="1157" t="s">
        <v>1430</v>
      </c>
      <c r="D1631" s="1157" t="s">
        <v>1496</v>
      </c>
      <c r="E1631" s="1156" t="s">
        <v>6644</v>
      </c>
      <c r="F1631" s="1157">
        <v>432148</v>
      </c>
    </row>
    <row r="1632" spans="1:6" ht="15">
      <c r="A1632" s="1157" t="s">
        <v>1432</v>
      </c>
      <c r="B1632" s="1157" t="s">
        <v>1495</v>
      </c>
      <c r="C1632" s="1157" t="s">
        <v>1430</v>
      </c>
      <c r="D1632" s="1157" t="s">
        <v>1494</v>
      </c>
      <c r="E1632" s="1156" t="s">
        <v>6645</v>
      </c>
      <c r="F1632" s="1157">
        <v>432156</v>
      </c>
    </row>
    <row r="1633" spans="1:6" ht="15">
      <c r="A1633" s="1157" t="s">
        <v>1432</v>
      </c>
      <c r="B1633" s="1157" t="s">
        <v>1493</v>
      </c>
      <c r="C1633" s="1157" t="s">
        <v>1430</v>
      </c>
      <c r="D1633" s="1157" t="s">
        <v>1492</v>
      </c>
      <c r="E1633" s="1156" t="s">
        <v>6646</v>
      </c>
      <c r="F1633" s="1157">
        <v>432164</v>
      </c>
    </row>
    <row r="1634" spans="1:6" ht="15">
      <c r="A1634" s="1157" t="s">
        <v>1432</v>
      </c>
      <c r="B1634" s="1157" t="s">
        <v>1491</v>
      </c>
      <c r="C1634" s="1157" t="s">
        <v>1430</v>
      </c>
      <c r="D1634" s="1157" t="s">
        <v>1490</v>
      </c>
      <c r="E1634" s="1156" t="s">
        <v>6647</v>
      </c>
      <c r="F1634" s="1157">
        <v>433489</v>
      </c>
    </row>
    <row r="1635" spans="1:6" ht="15">
      <c r="A1635" s="1157" t="s">
        <v>1432</v>
      </c>
      <c r="B1635" s="1157" t="s">
        <v>1489</v>
      </c>
      <c r="C1635" s="1157" t="s">
        <v>1430</v>
      </c>
      <c r="D1635" s="1157" t="s">
        <v>6648</v>
      </c>
      <c r="E1635" s="1156" t="s">
        <v>6649</v>
      </c>
      <c r="F1635" s="1157">
        <v>433641</v>
      </c>
    </row>
    <row r="1636" spans="1:6" ht="15">
      <c r="A1636" s="1157" t="s">
        <v>1432</v>
      </c>
      <c r="B1636" s="1157" t="s">
        <v>1488</v>
      </c>
      <c r="C1636" s="1157" t="s">
        <v>1430</v>
      </c>
      <c r="D1636" s="1157" t="s">
        <v>1487</v>
      </c>
      <c r="E1636" s="1156" t="s">
        <v>6650</v>
      </c>
      <c r="F1636" s="1157">
        <v>433675</v>
      </c>
    </row>
    <row r="1637" spans="1:6" ht="15">
      <c r="A1637" s="1157" t="s">
        <v>1432</v>
      </c>
      <c r="B1637" s="1157" t="s">
        <v>1486</v>
      </c>
      <c r="C1637" s="1157" t="s">
        <v>1430</v>
      </c>
      <c r="D1637" s="1157" t="s">
        <v>1485</v>
      </c>
      <c r="E1637" s="1156" t="s">
        <v>6651</v>
      </c>
      <c r="F1637" s="1157">
        <v>433683</v>
      </c>
    </row>
    <row r="1638" spans="1:6" ht="15">
      <c r="A1638" s="1157" t="s">
        <v>1432</v>
      </c>
      <c r="B1638" s="1157" t="s">
        <v>1484</v>
      </c>
      <c r="C1638" s="1157" t="s">
        <v>1430</v>
      </c>
      <c r="D1638" s="1157" t="s">
        <v>1483</v>
      </c>
      <c r="E1638" s="1156" t="s">
        <v>6652</v>
      </c>
      <c r="F1638" s="1157">
        <v>433691</v>
      </c>
    </row>
    <row r="1639" spans="1:6" ht="15">
      <c r="A1639" s="1157" t="s">
        <v>1432</v>
      </c>
      <c r="B1639" s="1157" t="s">
        <v>1482</v>
      </c>
      <c r="C1639" s="1157" t="s">
        <v>1430</v>
      </c>
      <c r="D1639" s="1157" t="s">
        <v>1481</v>
      </c>
      <c r="E1639" s="1156" t="s">
        <v>6653</v>
      </c>
      <c r="F1639" s="1157">
        <v>434035</v>
      </c>
    </row>
    <row r="1640" spans="1:6" ht="15">
      <c r="A1640" s="1157" t="s">
        <v>1432</v>
      </c>
      <c r="B1640" s="1157" t="s">
        <v>1480</v>
      </c>
      <c r="C1640" s="1157" t="s">
        <v>1430</v>
      </c>
      <c r="D1640" s="1157" t="s">
        <v>1479</v>
      </c>
      <c r="E1640" s="1156" t="s">
        <v>6654</v>
      </c>
      <c r="F1640" s="1157">
        <v>434043</v>
      </c>
    </row>
    <row r="1641" spans="1:6" ht="15">
      <c r="A1641" s="1157" t="s">
        <v>1432</v>
      </c>
      <c r="B1641" s="1157" t="s">
        <v>1478</v>
      </c>
      <c r="C1641" s="1157" t="s">
        <v>1430</v>
      </c>
      <c r="D1641" s="1157" t="s">
        <v>1477</v>
      </c>
      <c r="E1641" s="1156" t="s">
        <v>6655</v>
      </c>
      <c r="F1641" s="1157">
        <v>434230</v>
      </c>
    </row>
    <row r="1642" spans="1:6" ht="15">
      <c r="A1642" s="1157" t="s">
        <v>1432</v>
      </c>
      <c r="B1642" s="1157" t="s">
        <v>1476</v>
      </c>
      <c r="C1642" s="1157" t="s">
        <v>1430</v>
      </c>
      <c r="D1642" s="1157" t="s">
        <v>1475</v>
      </c>
      <c r="E1642" s="1156" t="s">
        <v>6656</v>
      </c>
      <c r="F1642" s="1157">
        <v>434248</v>
      </c>
    </row>
    <row r="1643" spans="1:6" ht="15">
      <c r="A1643" s="1157" t="s">
        <v>1432</v>
      </c>
      <c r="B1643" s="1157" t="s">
        <v>1474</v>
      </c>
      <c r="C1643" s="1157" t="s">
        <v>1430</v>
      </c>
      <c r="D1643" s="1157" t="s">
        <v>1473</v>
      </c>
      <c r="E1643" s="1156" t="s">
        <v>6657</v>
      </c>
      <c r="F1643" s="1157">
        <v>434256</v>
      </c>
    </row>
    <row r="1644" spans="1:6" ht="15">
      <c r="A1644" s="1157" t="s">
        <v>1432</v>
      </c>
      <c r="B1644" s="1157" t="s">
        <v>1472</v>
      </c>
      <c r="C1644" s="1157" t="s">
        <v>1430</v>
      </c>
      <c r="D1644" s="1157" t="s">
        <v>1471</v>
      </c>
      <c r="E1644" s="1156" t="s">
        <v>6658</v>
      </c>
      <c r="F1644" s="1157">
        <v>434281</v>
      </c>
    </row>
    <row r="1645" spans="1:6" ht="15">
      <c r="A1645" s="1157" t="s">
        <v>1432</v>
      </c>
      <c r="B1645" s="1157" t="s">
        <v>1470</v>
      </c>
      <c r="C1645" s="1157" t="s">
        <v>1430</v>
      </c>
      <c r="D1645" s="1157" t="s">
        <v>1469</v>
      </c>
      <c r="E1645" s="1156" t="s">
        <v>6659</v>
      </c>
      <c r="F1645" s="1157">
        <v>434329</v>
      </c>
    </row>
    <row r="1646" spans="1:6" ht="15">
      <c r="A1646" s="1157" t="s">
        <v>1432</v>
      </c>
      <c r="B1646" s="1157" t="s">
        <v>1468</v>
      </c>
      <c r="C1646" s="1157" t="s">
        <v>1430</v>
      </c>
      <c r="D1646" s="1157" t="s">
        <v>1467</v>
      </c>
      <c r="E1646" s="1156" t="s">
        <v>6660</v>
      </c>
      <c r="F1646" s="1157">
        <v>434337</v>
      </c>
    </row>
    <row r="1647" spans="1:6" ht="15">
      <c r="A1647" s="1157" t="s">
        <v>1432</v>
      </c>
      <c r="B1647" s="1157" t="s">
        <v>1466</v>
      </c>
      <c r="C1647" s="1157" t="s">
        <v>1430</v>
      </c>
      <c r="D1647" s="1157" t="s">
        <v>1465</v>
      </c>
      <c r="E1647" s="1156" t="s">
        <v>6661</v>
      </c>
      <c r="F1647" s="1157">
        <v>434418</v>
      </c>
    </row>
    <row r="1648" spans="1:6" ht="15">
      <c r="A1648" s="1157" t="s">
        <v>1432</v>
      </c>
      <c r="B1648" s="1157" t="s">
        <v>1464</v>
      </c>
      <c r="C1648" s="1157" t="s">
        <v>1430</v>
      </c>
      <c r="D1648" s="1157" t="s">
        <v>1463</v>
      </c>
      <c r="E1648" s="1156" t="s">
        <v>6662</v>
      </c>
      <c r="F1648" s="1157">
        <v>434426</v>
      </c>
    </row>
    <row r="1649" spans="1:6" ht="15">
      <c r="A1649" s="1157" t="s">
        <v>1432</v>
      </c>
      <c r="B1649" s="1157" t="s">
        <v>1462</v>
      </c>
      <c r="C1649" s="1157" t="s">
        <v>1430</v>
      </c>
      <c r="D1649" s="1157" t="s">
        <v>1461</v>
      </c>
      <c r="E1649" s="1156" t="s">
        <v>6663</v>
      </c>
      <c r="F1649" s="1157">
        <v>434434</v>
      </c>
    </row>
    <row r="1650" spans="1:6" ht="15">
      <c r="A1650" s="1157" t="s">
        <v>1432</v>
      </c>
      <c r="B1650" s="1157" t="s">
        <v>1460</v>
      </c>
      <c r="C1650" s="1157" t="s">
        <v>1430</v>
      </c>
      <c r="D1650" s="1157" t="s">
        <v>1459</v>
      </c>
      <c r="E1650" s="1156" t="s">
        <v>6664</v>
      </c>
      <c r="F1650" s="1157">
        <v>434442</v>
      </c>
    </row>
    <row r="1651" spans="1:6" ht="15">
      <c r="A1651" s="1157" t="s">
        <v>1432</v>
      </c>
      <c r="B1651" s="1157" t="s">
        <v>1458</v>
      </c>
      <c r="C1651" s="1157" t="s">
        <v>1430</v>
      </c>
      <c r="D1651" s="1157" t="s">
        <v>1457</v>
      </c>
      <c r="E1651" s="1156" t="s">
        <v>6665</v>
      </c>
      <c r="F1651" s="1157">
        <v>434477</v>
      </c>
    </row>
    <row r="1652" spans="1:6" ht="15">
      <c r="A1652" s="1157" t="s">
        <v>1432</v>
      </c>
      <c r="B1652" s="1157" t="s">
        <v>1456</v>
      </c>
      <c r="C1652" s="1157" t="s">
        <v>1430</v>
      </c>
      <c r="D1652" s="1157" t="s">
        <v>1455</v>
      </c>
      <c r="E1652" s="1156" t="s">
        <v>6666</v>
      </c>
      <c r="F1652" s="1157">
        <v>434680</v>
      </c>
    </row>
    <row r="1653" spans="1:6" ht="15">
      <c r="A1653" s="1157" t="s">
        <v>1432</v>
      </c>
      <c r="B1653" s="1157" t="s">
        <v>1454</v>
      </c>
      <c r="C1653" s="1157" t="s">
        <v>1430</v>
      </c>
      <c r="D1653" s="1157" t="s">
        <v>1453</v>
      </c>
      <c r="E1653" s="1156" t="s">
        <v>6667</v>
      </c>
      <c r="F1653" s="1157">
        <v>434825</v>
      </c>
    </row>
    <row r="1654" spans="1:6" ht="15">
      <c r="A1654" s="1157" t="s">
        <v>1432</v>
      </c>
      <c r="B1654" s="1157" t="s">
        <v>1452</v>
      </c>
      <c r="C1654" s="1157" t="s">
        <v>1430</v>
      </c>
      <c r="D1654" s="1157" t="s">
        <v>1451</v>
      </c>
      <c r="E1654" s="1156" t="s">
        <v>6668</v>
      </c>
      <c r="F1654" s="1157">
        <v>434841</v>
      </c>
    </row>
    <row r="1655" spans="1:6" ht="15">
      <c r="A1655" s="1157" t="s">
        <v>1432</v>
      </c>
      <c r="B1655" s="1157" t="s">
        <v>1450</v>
      </c>
      <c r="C1655" s="1157" t="s">
        <v>1430</v>
      </c>
      <c r="D1655" s="1157" t="s">
        <v>1449</v>
      </c>
      <c r="E1655" s="1156" t="s">
        <v>6669</v>
      </c>
      <c r="F1655" s="1157">
        <v>435015</v>
      </c>
    </row>
    <row r="1656" spans="1:6" ht="15">
      <c r="A1656" s="1157" t="s">
        <v>1432</v>
      </c>
      <c r="B1656" s="1157" t="s">
        <v>1448</v>
      </c>
      <c r="C1656" s="1157" t="s">
        <v>1430</v>
      </c>
      <c r="D1656" s="1157" t="s">
        <v>1447</v>
      </c>
      <c r="E1656" s="1156" t="s">
        <v>6670</v>
      </c>
      <c r="F1656" s="1157">
        <v>435058</v>
      </c>
    </row>
    <row r="1657" spans="1:6" ht="15">
      <c r="A1657" s="1157" t="s">
        <v>1432</v>
      </c>
      <c r="B1657" s="1157" t="s">
        <v>1446</v>
      </c>
      <c r="C1657" s="1157" t="s">
        <v>1430</v>
      </c>
      <c r="D1657" s="1157" t="s">
        <v>1445</v>
      </c>
      <c r="E1657" s="1156" t="s">
        <v>6671</v>
      </c>
      <c r="F1657" s="1157">
        <v>435066</v>
      </c>
    </row>
    <row r="1658" spans="1:6" ht="15">
      <c r="A1658" s="1157" t="s">
        <v>1432</v>
      </c>
      <c r="B1658" s="1157" t="s">
        <v>1444</v>
      </c>
      <c r="C1658" s="1157" t="s">
        <v>1430</v>
      </c>
      <c r="D1658" s="1157" t="s">
        <v>1443</v>
      </c>
      <c r="E1658" s="1156" t="s">
        <v>6672</v>
      </c>
      <c r="F1658" s="1157">
        <v>435074</v>
      </c>
    </row>
    <row r="1659" spans="1:6" ht="15">
      <c r="A1659" s="1157" t="s">
        <v>1432</v>
      </c>
      <c r="B1659" s="1157" t="s">
        <v>1442</v>
      </c>
      <c r="C1659" s="1157" t="s">
        <v>1430</v>
      </c>
      <c r="D1659" s="1157" t="s">
        <v>1441</v>
      </c>
      <c r="E1659" s="1156" t="s">
        <v>6673</v>
      </c>
      <c r="F1659" s="1157">
        <v>435104</v>
      </c>
    </row>
    <row r="1660" spans="1:6" ht="15">
      <c r="A1660" s="1157" t="s">
        <v>1432</v>
      </c>
      <c r="B1660" s="1157" t="s">
        <v>1440</v>
      </c>
      <c r="C1660" s="1157" t="s">
        <v>1430</v>
      </c>
      <c r="D1660" s="1157" t="s">
        <v>1439</v>
      </c>
      <c r="E1660" s="1156" t="s">
        <v>6674</v>
      </c>
      <c r="F1660" s="1157">
        <v>435112</v>
      </c>
    </row>
    <row r="1661" spans="1:6" ht="15">
      <c r="A1661" s="1157" t="s">
        <v>1432</v>
      </c>
      <c r="B1661" s="1157" t="s">
        <v>1438</v>
      </c>
      <c r="C1661" s="1157" t="s">
        <v>1430</v>
      </c>
      <c r="D1661" s="1157" t="s">
        <v>1437</v>
      </c>
      <c r="E1661" s="1156" t="s">
        <v>6675</v>
      </c>
      <c r="F1661" s="1157">
        <v>435121</v>
      </c>
    </row>
    <row r="1662" spans="1:6" ht="15">
      <c r="A1662" s="1157" t="s">
        <v>1432</v>
      </c>
      <c r="B1662" s="1157" t="s">
        <v>1436</v>
      </c>
      <c r="C1662" s="1157" t="s">
        <v>1430</v>
      </c>
      <c r="D1662" s="1157" t="s">
        <v>1435</v>
      </c>
      <c r="E1662" s="1156" t="s">
        <v>6676</v>
      </c>
      <c r="F1662" s="1157">
        <v>435139</v>
      </c>
    </row>
    <row r="1663" spans="1:6" ht="15">
      <c r="A1663" s="1157" t="s">
        <v>1432</v>
      </c>
      <c r="B1663" s="1157" t="s">
        <v>1434</v>
      </c>
      <c r="C1663" s="1157" t="s">
        <v>1430</v>
      </c>
      <c r="D1663" s="1157" t="s">
        <v>1433</v>
      </c>
      <c r="E1663" s="1156" t="s">
        <v>6677</v>
      </c>
      <c r="F1663" s="1157">
        <v>435147</v>
      </c>
    </row>
    <row r="1664" spans="1:6" ht="15">
      <c r="A1664" s="1157" t="s">
        <v>1432</v>
      </c>
      <c r="B1664" s="1157" t="s">
        <v>1431</v>
      </c>
      <c r="C1664" s="1157" t="s">
        <v>1430</v>
      </c>
      <c r="D1664" s="1157" t="s">
        <v>1429</v>
      </c>
      <c r="E1664" s="1156" t="s">
        <v>6678</v>
      </c>
      <c r="F1664" s="1157">
        <v>435317</v>
      </c>
    </row>
    <row r="1665" spans="1:6" ht="15">
      <c r="A1665" s="1154" t="s">
        <v>1395</v>
      </c>
      <c r="B1665" s="1155"/>
      <c r="C1665" s="1155" t="s">
        <v>1393</v>
      </c>
      <c r="D1665" s="1155"/>
      <c r="E1665" s="1156" t="s">
        <v>1395</v>
      </c>
      <c r="F1665" s="1154">
        <v>440001</v>
      </c>
    </row>
    <row r="1666" spans="1:6" ht="15">
      <c r="A1666" s="1157" t="s">
        <v>1395</v>
      </c>
      <c r="B1666" s="1157" t="s">
        <v>1428</v>
      </c>
      <c r="C1666" s="1157" t="s">
        <v>1393</v>
      </c>
      <c r="D1666" s="1157" t="s">
        <v>1427</v>
      </c>
      <c r="E1666" s="1156" t="s">
        <v>6679</v>
      </c>
      <c r="F1666" s="1157">
        <v>442011</v>
      </c>
    </row>
    <row r="1667" spans="1:6" ht="15">
      <c r="A1667" s="1157" t="s">
        <v>1395</v>
      </c>
      <c r="B1667" s="1157" t="s">
        <v>1426</v>
      </c>
      <c r="C1667" s="1157" t="s">
        <v>1393</v>
      </c>
      <c r="D1667" s="1157" t="s">
        <v>6680</v>
      </c>
      <c r="E1667" s="1156" t="s">
        <v>6681</v>
      </c>
      <c r="F1667" s="1157">
        <v>442020</v>
      </c>
    </row>
    <row r="1668" spans="1:6" ht="15">
      <c r="A1668" s="1157" t="s">
        <v>1395</v>
      </c>
      <c r="B1668" s="1157" t="s">
        <v>1425</v>
      </c>
      <c r="C1668" s="1157" t="s">
        <v>1393</v>
      </c>
      <c r="D1668" s="1157" t="s">
        <v>1424</v>
      </c>
      <c r="E1668" s="1156" t="s">
        <v>6682</v>
      </c>
      <c r="F1668" s="1157">
        <v>442038</v>
      </c>
    </row>
    <row r="1669" spans="1:6" ht="15">
      <c r="A1669" s="1157" t="s">
        <v>1395</v>
      </c>
      <c r="B1669" s="1157" t="s">
        <v>1423</v>
      </c>
      <c r="C1669" s="1157" t="s">
        <v>1393</v>
      </c>
      <c r="D1669" s="1157" t="s">
        <v>1422</v>
      </c>
      <c r="E1669" s="1156" t="s">
        <v>6683</v>
      </c>
      <c r="F1669" s="1157">
        <v>442046</v>
      </c>
    </row>
    <row r="1670" spans="1:6" ht="15">
      <c r="A1670" s="1157" t="s">
        <v>1395</v>
      </c>
      <c r="B1670" s="1157" t="s">
        <v>1421</v>
      </c>
      <c r="C1670" s="1157" t="s">
        <v>1393</v>
      </c>
      <c r="D1670" s="1157" t="s">
        <v>1420</v>
      </c>
      <c r="E1670" s="1156" t="s">
        <v>6684</v>
      </c>
      <c r="F1670" s="1157">
        <v>442054</v>
      </c>
    </row>
    <row r="1671" spans="1:6" ht="15">
      <c r="A1671" s="1157" t="s">
        <v>1395</v>
      </c>
      <c r="B1671" s="1157" t="s">
        <v>1419</v>
      </c>
      <c r="C1671" s="1157" t="s">
        <v>1393</v>
      </c>
      <c r="D1671" s="1157" t="s">
        <v>1418</v>
      </c>
      <c r="E1671" s="1156" t="s">
        <v>6685</v>
      </c>
      <c r="F1671" s="1157">
        <v>442062</v>
      </c>
    </row>
    <row r="1672" spans="1:6" ht="15">
      <c r="A1672" s="1157" t="s">
        <v>1395</v>
      </c>
      <c r="B1672" s="1157" t="s">
        <v>1417</v>
      </c>
      <c r="C1672" s="1157" t="s">
        <v>1393</v>
      </c>
      <c r="D1672" s="1157" t="s">
        <v>1416</v>
      </c>
      <c r="E1672" s="1156" t="s">
        <v>6686</v>
      </c>
      <c r="F1672" s="1157">
        <v>442071</v>
      </c>
    </row>
    <row r="1673" spans="1:6" ht="15">
      <c r="A1673" s="1157" t="s">
        <v>1395</v>
      </c>
      <c r="B1673" s="1157" t="s">
        <v>1415</v>
      </c>
      <c r="C1673" s="1157" t="s">
        <v>1393</v>
      </c>
      <c r="D1673" s="1157" t="s">
        <v>1414</v>
      </c>
      <c r="E1673" s="1156" t="s">
        <v>6687</v>
      </c>
      <c r="F1673" s="1157">
        <v>442089</v>
      </c>
    </row>
    <row r="1674" spans="1:6" ht="15">
      <c r="A1674" s="1157" t="s">
        <v>1395</v>
      </c>
      <c r="B1674" s="1157" t="s">
        <v>1413</v>
      </c>
      <c r="C1674" s="1157" t="s">
        <v>1393</v>
      </c>
      <c r="D1674" s="1157" t="s">
        <v>1412</v>
      </c>
      <c r="E1674" s="1156" t="s">
        <v>6688</v>
      </c>
      <c r="F1674" s="1157">
        <v>442097</v>
      </c>
    </row>
    <row r="1675" spans="1:6" ht="15">
      <c r="A1675" s="1157" t="s">
        <v>1395</v>
      </c>
      <c r="B1675" s="1157" t="s">
        <v>1411</v>
      </c>
      <c r="C1675" s="1157" t="s">
        <v>1393</v>
      </c>
      <c r="D1675" s="1157" t="s">
        <v>1410</v>
      </c>
      <c r="E1675" s="1156" t="s">
        <v>6689</v>
      </c>
      <c r="F1675" s="1157">
        <v>442101</v>
      </c>
    </row>
    <row r="1676" spans="1:6" ht="15">
      <c r="A1676" s="1157" t="s">
        <v>1395</v>
      </c>
      <c r="B1676" s="1157" t="s">
        <v>1409</v>
      </c>
      <c r="C1676" s="1157" t="s">
        <v>1393</v>
      </c>
      <c r="D1676" s="1157" t="s">
        <v>1408</v>
      </c>
      <c r="E1676" s="1156" t="s">
        <v>6690</v>
      </c>
      <c r="F1676" s="1157">
        <v>442119</v>
      </c>
    </row>
    <row r="1677" spans="1:6" ht="15">
      <c r="A1677" s="1157" t="s">
        <v>1395</v>
      </c>
      <c r="B1677" s="1157" t="s">
        <v>1407</v>
      </c>
      <c r="C1677" s="1157" t="s">
        <v>1393</v>
      </c>
      <c r="D1677" s="1157" t="s">
        <v>1406</v>
      </c>
      <c r="E1677" s="1156" t="s">
        <v>6691</v>
      </c>
      <c r="F1677" s="1157">
        <v>442127</v>
      </c>
    </row>
    <row r="1678" spans="1:6" ht="15">
      <c r="A1678" s="1157" t="s">
        <v>1395</v>
      </c>
      <c r="B1678" s="1157" t="s">
        <v>1405</v>
      </c>
      <c r="C1678" s="1157" t="s">
        <v>1393</v>
      </c>
      <c r="D1678" s="1157" t="s">
        <v>1404</v>
      </c>
      <c r="E1678" s="1156" t="s">
        <v>6692</v>
      </c>
      <c r="F1678" s="1157">
        <v>442135</v>
      </c>
    </row>
    <row r="1679" spans="1:6" ht="15">
      <c r="A1679" s="1157" t="s">
        <v>1395</v>
      </c>
      <c r="B1679" s="1157" t="s">
        <v>1403</v>
      </c>
      <c r="C1679" s="1157" t="s">
        <v>1393</v>
      </c>
      <c r="D1679" s="1157" t="s">
        <v>1402</v>
      </c>
      <c r="E1679" s="1156" t="s">
        <v>6693</v>
      </c>
      <c r="F1679" s="1157">
        <v>442143</v>
      </c>
    </row>
    <row r="1680" spans="1:6" ht="15">
      <c r="A1680" s="1157" t="s">
        <v>1395</v>
      </c>
      <c r="B1680" s="1157" t="s">
        <v>1401</v>
      </c>
      <c r="C1680" s="1157" t="s">
        <v>1393</v>
      </c>
      <c r="D1680" s="1157" t="s">
        <v>1400</v>
      </c>
      <c r="E1680" s="1156" t="s">
        <v>6694</v>
      </c>
      <c r="F1680" s="1157">
        <v>443221</v>
      </c>
    </row>
    <row r="1681" spans="1:6" ht="15">
      <c r="A1681" s="1157" t="s">
        <v>1395</v>
      </c>
      <c r="B1681" s="1157" t="s">
        <v>1399</v>
      </c>
      <c r="C1681" s="1157" t="s">
        <v>1393</v>
      </c>
      <c r="D1681" s="1157" t="s">
        <v>1398</v>
      </c>
      <c r="E1681" s="1156" t="s">
        <v>6695</v>
      </c>
      <c r="F1681" s="1157">
        <v>443417</v>
      </c>
    </row>
    <row r="1682" spans="1:6" ht="15">
      <c r="A1682" s="1157" t="s">
        <v>1395</v>
      </c>
      <c r="B1682" s="1157" t="s">
        <v>1397</v>
      </c>
      <c r="C1682" s="1157" t="s">
        <v>1393</v>
      </c>
      <c r="D1682" s="1157" t="s">
        <v>1396</v>
      </c>
      <c r="E1682" s="1156" t="s">
        <v>6696</v>
      </c>
      <c r="F1682" s="1157">
        <v>444618</v>
      </c>
    </row>
    <row r="1683" spans="1:6" ht="15">
      <c r="A1683" s="1157" t="s">
        <v>1395</v>
      </c>
      <c r="B1683" s="1157" t="s">
        <v>1394</v>
      </c>
      <c r="C1683" s="1157" t="s">
        <v>1393</v>
      </c>
      <c r="D1683" s="1157" t="s">
        <v>1392</v>
      </c>
      <c r="E1683" s="1156" t="s">
        <v>6697</v>
      </c>
      <c r="F1683" s="1157">
        <v>444626</v>
      </c>
    </row>
    <row r="1684" spans="1:6" ht="15">
      <c r="A1684" s="1154" t="s">
        <v>1341</v>
      </c>
      <c r="B1684" s="1155"/>
      <c r="C1684" s="1155" t="s">
        <v>1339</v>
      </c>
      <c r="D1684" s="1155"/>
      <c r="E1684" s="1156" t="s">
        <v>1341</v>
      </c>
      <c r="F1684" s="1154">
        <v>450006</v>
      </c>
    </row>
    <row r="1685" spans="1:6" ht="15">
      <c r="A1685" s="1157" t="s">
        <v>1341</v>
      </c>
      <c r="B1685" s="1157" t="s">
        <v>1391</v>
      </c>
      <c r="C1685" s="1157" t="s">
        <v>1339</v>
      </c>
      <c r="D1685" s="1157" t="s">
        <v>1390</v>
      </c>
      <c r="E1685" s="1156" t="s">
        <v>6698</v>
      </c>
      <c r="F1685" s="1157">
        <v>452017</v>
      </c>
    </row>
    <row r="1686" spans="1:6" ht="15">
      <c r="A1686" s="1157" t="s">
        <v>1341</v>
      </c>
      <c r="B1686" s="1157" t="s">
        <v>1389</v>
      </c>
      <c r="C1686" s="1157" t="s">
        <v>1339</v>
      </c>
      <c r="D1686" s="1157" t="s">
        <v>1388</v>
      </c>
      <c r="E1686" s="1156" t="s">
        <v>6699</v>
      </c>
      <c r="F1686" s="1157">
        <v>452025</v>
      </c>
    </row>
    <row r="1687" spans="1:6" ht="15">
      <c r="A1687" s="1157" t="s">
        <v>1341</v>
      </c>
      <c r="B1687" s="1157" t="s">
        <v>1387</v>
      </c>
      <c r="C1687" s="1157" t="s">
        <v>1339</v>
      </c>
      <c r="D1687" s="1157" t="s">
        <v>1386</v>
      </c>
      <c r="E1687" s="1156" t="s">
        <v>6700</v>
      </c>
      <c r="F1687" s="1157">
        <v>452033</v>
      </c>
    </row>
    <row r="1688" spans="1:6" ht="15">
      <c r="A1688" s="1157" t="s">
        <v>1341</v>
      </c>
      <c r="B1688" s="1157" t="s">
        <v>1385</v>
      </c>
      <c r="C1688" s="1157" t="s">
        <v>1339</v>
      </c>
      <c r="D1688" s="1157" t="s">
        <v>1384</v>
      </c>
      <c r="E1688" s="1156" t="s">
        <v>6701</v>
      </c>
      <c r="F1688" s="1157">
        <v>452041</v>
      </c>
    </row>
    <row r="1689" spans="1:6" ht="15">
      <c r="A1689" s="1157" t="s">
        <v>1341</v>
      </c>
      <c r="B1689" s="1157" t="s">
        <v>1383</v>
      </c>
      <c r="C1689" s="1157" t="s">
        <v>1339</v>
      </c>
      <c r="D1689" s="1157" t="s">
        <v>1382</v>
      </c>
      <c r="E1689" s="1156" t="s">
        <v>6702</v>
      </c>
      <c r="F1689" s="1157">
        <v>452050</v>
      </c>
    </row>
    <row r="1690" spans="1:6" ht="15">
      <c r="A1690" s="1157" t="s">
        <v>1341</v>
      </c>
      <c r="B1690" s="1157" t="s">
        <v>1381</v>
      </c>
      <c r="C1690" s="1157" t="s">
        <v>1339</v>
      </c>
      <c r="D1690" s="1157" t="s">
        <v>1380</v>
      </c>
      <c r="E1690" s="1156" t="s">
        <v>6703</v>
      </c>
      <c r="F1690" s="1157">
        <v>452068</v>
      </c>
    </row>
    <row r="1691" spans="1:6" ht="15">
      <c r="A1691" s="1157" t="s">
        <v>1341</v>
      </c>
      <c r="B1691" s="1157" t="s">
        <v>1379</v>
      </c>
      <c r="C1691" s="1157" t="s">
        <v>1339</v>
      </c>
      <c r="D1691" s="1157" t="s">
        <v>1378</v>
      </c>
      <c r="E1691" s="1156" t="s">
        <v>6704</v>
      </c>
      <c r="F1691" s="1157">
        <v>452076</v>
      </c>
    </row>
    <row r="1692" spans="1:6" ht="15">
      <c r="A1692" s="1157" t="s">
        <v>1341</v>
      </c>
      <c r="B1692" s="1157" t="s">
        <v>1377</v>
      </c>
      <c r="C1692" s="1157" t="s">
        <v>1339</v>
      </c>
      <c r="D1692" s="1157" t="s">
        <v>1376</v>
      </c>
      <c r="E1692" s="1156" t="s">
        <v>6705</v>
      </c>
      <c r="F1692" s="1157">
        <v>452084</v>
      </c>
    </row>
    <row r="1693" spans="1:6" ht="15">
      <c r="A1693" s="1157" t="s">
        <v>1341</v>
      </c>
      <c r="B1693" s="1157" t="s">
        <v>1375</v>
      </c>
      <c r="C1693" s="1157" t="s">
        <v>1339</v>
      </c>
      <c r="D1693" s="1157" t="s">
        <v>1374</v>
      </c>
      <c r="E1693" s="1156" t="s">
        <v>6706</v>
      </c>
      <c r="F1693" s="1157">
        <v>452092</v>
      </c>
    </row>
    <row r="1694" spans="1:6" ht="15">
      <c r="A1694" s="1157" t="s">
        <v>1341</v>
      </c>
      <c r="B1694" s="1157" t="s">
        <v>1373</v>
      </c>
      <c r="C1694" s="1157" t="s">
        <v>1339</v>
      </c>
      <c r="D1694" s="1157" t="s">
        <v>1372</v>
      </c>
      <c r="E1694" s="1156" t="s">
        <v>6707</v>
      </c>
      <c r="F1694" s="1157">
        <v>453412</v>
      </c>
    </row>
    <row r="1695" spans="1:6" ht="15">
      <c r="A1695" s="1157" t="s">
        <v>1341</v>
      </c>
      <c r="B1695" s="1157" t="s">
        <v>1371</v>
      </c>
      <c r="C1695" s="1157" t="s">
        <v>1339</v>
      </c>
      <c r="D1695" s="1157" t="s">
        <v>1370</v>
      </c>
      <c r="E1695" s="1156" t="s">
        <v>6708</v>
      </c>
      <c r="F1695" s="1157">
        <v>453617</v>
      </c>
    </row>
    <row r="1696" spans="1:6" ht="15">
      <c r="A1696" s="1157" t="s">
        <v>1341</v>
      </c>
      <c r="B1696" s="1157" t="s">
        <v>1369</v>
      </c>
      <c r="C1696" s="1157" t="s">
        <v>1339</v>
      </c>
      <c r="D1696" s="1157" t="s">
        <v>1368</v>
      </c>
      <c r="E1696" s="1156" t="s">
        <v>6709</v>
      </c>
      <c r="F1696" s="1157">
        <v>453820</v>
      </c>
    </row>
    <row r="1697" spans="1:6" ht="15">
      <c r="A1697" s="1157" t="s">
        <v>1341</v>
      </c>
      <c r="B1697" s="1157" t="s">
        <v>1367</v>
      </c>
      <c r="C1697" s="1157" t="s">
        <v>1339</v>
      </c>
      <c r="D1697" s="1157" t="s">
        <v>1366</v>
      </c>
      <c r="E1697" s="1156" t="s">
        <v>6710</v>
      </c>
      <c r="F1697" s="1157">
        <v>453838</v>
      </c>
    </row>
    <row r="1698" spans="1:6" ht="15">
      <c r="A1698" s="1157" t="s">
        <v>1341</v>
      </c>
      <c r="B1698" s="1157" t="s">
        <v>1365</v>
      </c>
      <c r="C1698" s="1157" t="s">
        <v>1339</v>
      </c>
      <c r="D1698" s="1157" t="s">
        <v>1364</v>
      </c>
      <c r="E1698" s="1156" t="s">
        <v>6711</v>
      </c>
      <c r="F1698" s="1157">
        <v>454010</v>
      </c>
    </row>
    <row r="1699" spans="1:6" ht="15">
      <c r="A1699" s="1157" t="s">
        <v>1341</v>
      </c>
      <c r="B1699" s="1157" t="s">
        <v>1363</v>
      </c>
      <c r="C1699" s="1157" t="s">
        <v>1339</v>
      </c>
      <c r="D1699" s="1157" t="s">
        <v>1362</v>
      </c>
      <c r="E1699" s="1156" t="s">
        <v>6712</v>
      </c>
      <c r="F1699" s="1157">
        <v>454028</v>
      </c>
    </row>
    <row r="1700" spans="1:6" ht="15">
      <c r="A1700" s="1157" t="s">
        <v>1341</v>
      </c>
      <c r="B1700" s="1157" t="s">
        <v>1361</v>
      </c>
      <c r="C1700" s="1157" t="s">
        <v>1339</v>
      </c>
      <c r="D1700" s="1157" t="s">
        <v>1360</v>
      </c>
      <c r="E1700" s="1156" t="s">
        <v>6713</v>
      </c>
      <c r="F1700" s="1157">
        <v>454036</v>
      </c>
    </row>
    <row r="1701" spans="1:6" ht="15">
      <c r="A1701" s="1157" t="s">
        <v>1341</v>
      </c>
      <c r="B1701" s="1157" t="s">
        <v>1359</v>
      </c>
      <c r="C1701" s="1157" t="s">
        <v>1339</v>
      </c>
      <c r="D1701" s="1157" t="s">
        <v>1358</v>
      </c>
      <c r="E1701" s="1156" t="s">
        <v>6714</v>
      </c>
      <c r="F1701" s="1157">
        <v>454044</v>
      </c>
    </row>
    <row r="1702" spans="1:6" ht="15">
      <c r="A1702" s="1157" t="s">
        <v>1341</v>
      </c>
      <c r="B1702" s="1157" t="s">
        <v>1357</v>
      </c>
      <c r="C1702" s="1157" t="s">
        <v>1339</v>
      </c>
      <c r="D1702" s="1157" t="s">
        <v>1356</v>
      </c>
      <c r="E1702" s="1156" t="s">
        <v>6715</v>
      </c>
      <c r="F1702" s="1157">
        <v>454052</v>
      </c>
    </row>
    <row r="1703" spans="1:6" ht="15">
      <c r="A1703" s="1157" t="s">
        <v>1341</v>
      </c>
      <c r="B1703" s="1157" t="s">
        <v>1355</v>
      </c>
      <c r="C1703" s="1157" t="s">
        <v>1339</v>
      </c>
      <c r="D1703" s="1157" t="s">
        <v>1354</v>
      </c>
      <c r="E1703" s="1156" t="s">
        <v>6716</v>
      </c>
      <c r="F1703" s="1157">
        <v>454061</v>
      </c>
    </row>
    <row r="1704" spans="1:6" ht="15">
      <c r="A1704" s="1157" t="s">
        <v>1341</v>
      </c>
      <c r="B1704" s="1157" t="s">
        <v>1353</v>
      </c>
      <c r="C1704" s="1157" t="s">
        <v>1339</v>
      </c>
      <c r="D1704" s="1157" t="s">
        <v>1352</v>
      </c>
      <c r="E1704" s="1156" t="s">
        <v>6717</v>
      </c>
      <c r="F1704" s="1157">
        <v>454214</v>
      </c>
    </row>
    <row r="1705" spans="1:6" ht="15">
      <c r="A1705" s="1157" t="s">
        <v>1341</v>
      </c>
      <c r="B1705" s="1157" t="s">
        <v>1351</v>
      </c>
      <c r="C1705" s="1157" t="s">
        <v>1339</v>
      </c>
      <c r="D1705" s="1157" t="s">
        <v>1350</v>
      </c>
      <c r="E1705" s="1156" t="s">
        <v>6718</v>
      </c>
      <c r="F1705" s="1157">
        <v>454290</v>
      </c>
    </row>
    <row r="1706" spans="1:6" ht="15">
      <c r="A1706" s="1157" t="s">
        <v>1341</v>
      </c>
      <c r="B1706" s="1157" t="s">
        <v>1349</v>
      </c>
      <c r="C1706" s="1157" t="s">
        <v>1339</v>
      </c>
      <c r="D1706" s="1157" t="s">
        <v>1348</v>
      </c>
      <c r="E1706" s="1156" t="s">
        <v>6719</v>
      </c>
      <c r="F1706" s="1157">
        <v>454303</v>
      </c>
    </row>
    <row r="1707" spans="1:6" ht="15">
      <c r="A1707" s="1157" t="s">
        <v>1341</v>
      </c>
      <c r="B1707" s="1157" t="s">
        <v>1347</v>
      </c>
      <c r="C1707" s="1157" t="s">
        <v>1339</v>
      </c>
      <c r="D1707" s="1157" t="s">
        <v>1346</v>
      </c>
      <c r="E1707" s="1156" t="s">
        <v>6720</v>
      </c>
      <c r="F1707" s="1157">
        <v>454311</v>
      </c>
    </row>
    <row r="1708" spans="1:6" ht="15">
      <c r="A1708" s="1157" t="s">
        <v>1341</v>
      </c>
      <c r="B1708" s="1157" t="s">
        <v>1345</v>
      </c>
      <c r="C1708" s="1157" t="s">
        <v>1339</v>
      </c>
      <c r="D1708" s="1157" t="s">
        <v>1344</v>
      </c>
      <c r="E1708" s="1156" t="s">
        <v>6721</v>
      </c>
      <c r="F1708" s="1157">
        <v>454419</v>
      </c>
    </row>
    <row r="1709" spans="1:6" ht="15">
      <c r="A1709" s="1157" t="s">
        <v>1341</v>
      </c>
      <c r="B1709" s="1157" t="s">
        <v>1343</v>
      </c>
      <c r="C1709" s="1157" t="s">
        <v>1339</v>
      </c>
      <c r="D1709" s="1157" t="s">
        <v>1342</v>
      </c>
      <c r="E1709" s="1156" t="s">
        <v>6722</v>
      </c>
      <c r="F1709" s="1157">
        <v>454427</v>
      </c>
    </row>
    <row r="1710" spans="1:6" ht="15">
      <c r="A1710" s="1157" t="s">
        <v>1341</v>
      </c>
      <c r="B1710" s="1157" t="s">
        <v>1340</v>
      </c>
      <c r="C1710" s="1157" t="s">
        <v>1339</v>
      </c>
      <c r="D1710" s="1157" t="s">
        <v>1338</v>
      </c>
      <c r="E1710" s="1156" t="s">
        <v>6723</v>
      </c>
      <c r="F1710" s="1157">
        <v>454435</v>
      </c>
    </row>
    <row r="1711" spans="1:6" ht="15">
      <c r="A1711" s="1154" t="s">
        <v>1254</v>
      </c>
      <c r="B1711" s="1155"/>
      <c r="C1711" s="1155" t="s">
        <v>1252</v>
      </c>
      <c r="D1711" s="1155"/>
      <c r="E1711" s="1156" t="s">
        <v>1254</v>
      </c>
      <c r="F1711" s="1154">
        <v>460001</v>
      </c>
    </row>
    <row r="1712" spans="1:6" ht="15">
      <c r="A1712" s="1157" t="s">
        <v>1254</v>
      </c>
      <c r="B1712" s="1157" t="s">
        <v>1337</v>
      </c>
      <c r="C1712" s="1157" t="s">
        <v>1252</v>
      </c>
      <c r="D1712" s="1157" t="s">
        <v>1336</v>
      </c>
      <c r="E1712" s="1156" t="s">
        <v>6724</v>
      </c>
      <c r="F1712" s="1157">
        <v>462012</v>
      </c>
    </row>
    <row r="1713" spans="1:6" ht="15">
      <c r="A1713" s="1157" t="s">
        <v>1254</v>
      </c>
      <c r="B1713" s="1157" t="s">
        <v>1335</v>
      </c>
      <c r="C1713" s="1157" t="s">
        <v>1252</v>
      </c>
      <c r="D1713" s="1157" t="s">
        <v>1334</v>
      </c>
      <c r="E1713" s="1156" t="s">
        <v>6725</v>
      </c>
      <c r="F1713" s="1157">
        <v>462039</v>
      </c>
    </row>
    <row r="1714" spans="1:6" ht="15">
      <c r="A1714" s="1157" t="s">
        <v>1254</v>
      </c>
      <c r="B1714" s="1157" t="s">
        <v>1333</v>
      </c>
      <c r="C1714" s="1157" t="s">
        <v>1252</v>
      </c>
      <c r="D1714" s="1157" t="s">
        <v>1332</v>
      </c>
      <c r="E1714" s="1156" t="s">
        <v>6726</v>
      </c>
      <c r="F1714" s="1157">
        <v>462047</v>
      </c>
    </row>
    <row r="1715" spans="1:6" ht="15">
      <c r="A1715" s="1157" t="s">
        <v>1254</v>
      </c>
      <c r="B1715" s="1157" t="s">
        <v>1331</v>
      </c>
      <c r="C1715" s="1157" t="s">
        <v>1252</v>
      </c>
      <c r="D1715" s="1157" t="s">
        <v>1330</v>
      </c>
      <c r="E1715" s="1156" t="s">
        <v>6727</v>
      </c>
      <c r="F1715" s="1157">
        <v>462063</v>
      </c>
    </row>
    <row r="1716" spans="1:6" ht="15">
      <c r="A1716" s="1157" t="s">
        <v>1254</v>
      </c>
      <c r="B1716" s="1157" t="s">
        <v>1329</v>
      </c>
      <c r="C1716" s="1157" t="s">
        <v>1252</v>
      </c>
      <c r="D1716" s="1157" t="s">
        <v>1328</v>
      </c>
      <c r="E1716" s="1156" t="s">
        <v>6728</v>
      </c>
      <c r="F1716" s="1157">
        <v>462080</v>
      </c>
    </row>
    <row r="1717" spans="1:6" ht="15">
      <c r="A1717" s="1157" t="s">
        <v>1254</v>
      </c>
      <c r="B1717" s="1157" t="s">
        <v>1327</v>
      </c>
      <c r="C1717" s="1157" t="s">
        <v>1252</v>
      </c>
      <c r="D1717" s="1157" t="s">
        <v>1326</v>
      </c>
      <c r="E1717" s="1156" t="s">
        <v>6729</v>
      </c>
      <c r="F1717" s="1157">
        <v>462101</v>
      </c>
    </row>
    <row r="1718" spans="1:6" ht="15">
      <c r="A1718" s="1157" t="s">
        <v>1254</v>
      </c>
      <c r="B1718" s="1157" t="s">
        <v>1325</v>
      </c>
      <c r="C1718" s="1157" t="s">
        <v>1252</v>
      </c>
      <c r="D1718" s="1157" t="s">
        <v>1324</v>
      </c>
      <c r="E1718" s="1156" t="s">
        <v>6730</v>
      </c>
      <c r="F1718" s="1157">
        <v>462136</v>
      </c>
    </row>
    <row r="1719" spans="1:6" ht="15">
      <c r="A1719" s="1157" t="s">
        <v>1254</v>
      </c>
      <c r="B1719" s="1157" t="s">
        <v>1323</v>
      </c>
      <c r="C1719" s="1157" t="s">
        <v>1252</v>
      </c>
      <c r="D1719" s="1157" t="s">
        <v>1322</v>
      </c>
      <c r="E1719" s="1156" t="s">
        <v>6731</v>
      </c>
      <c r="F1719" s="1157">
        <v>462144</v>
      </c>
    </row>
    <row r="1720" spans="1:6" ht="15">
      <c r="A1720" s="1157" t="s">
        <v>1254</v>
      </c>
      <c r="B1720" s="1157" t="s">
        <v>1321</v>
      </c>
      <c r="C1720" s="1157" t="s">
        <v>1252</v>
      </c>
      <c r="D1720" s="1157" t="s">
        <v>1320</v>
      </c>
      <c r="E1720" s="1156" t="s">
        <v>6732</v>
      </c>
      <c r="F1720" s="1157">
        <v>462152</v>
      </c>
    </row>
    <row r="1721" spans="1:6" ht="15">
      <c r="A1721" s="1157" t="s">
        <v>1254</v>
      </c>
      <c r="B1721" s="1157" t="s">
        <v>1319</v>
      </c>
      <c r="C1721" s="1157" t="s">
        <v>1252</v>
      </c>
      <c r="D1721" s="1157" t="s">
        <v>1318</v>
      </c>
      <c r="E1721" s="1156" t="s">
        <v>6733</v>
      </c>
      <c r="F1721" s="1157">
        <v>462161</v>
      </c>
    </row>
    <row r="1722" spans="1:6" ht="15">
      <c r="A1722" s="1157" t="s">
        <v>1254</v>
      </c>
      <c r="B1722" s="1157" t="s">
        <v>1317</v>
      </c>
      <c r="C1722" s="1157" t="s">
        <v>1252</v>
      </c>
      <c r="D1722" s="1157" t="s">
        <v>1316</v>
      </c>
      <c r="E1722" s="1156" t="s">
        <v>6734</v>
      </c>
      <c r="F1722" s="1157">
        <v>462179</v>
      </c>
    </row>
    <row r="1723" spans="1:6" ht="15">
      <c r="A1723" s="1157" t="s">
        <v>1254</v>
      </c>
      <c r="B1723" s="1157" t="s">
        <v>1315</v>
      </c>
      <c r="C1723" s="1157" t="s">
        <v>1252</v>
      </c>
      <c r="D1723" s="1157" t="s">
        <v>1314</v>
      </c>
      <c r="E1723" s="1156" t="s">
        <v>6735</v>
      </c>
      <c r="F1723" s="1157">
        <v>462187</v>
      </c>
    </row>
    <row r="1724" spans="1:6" ht="15">
      <c r="A1724" s="1157" t="s">
        <v>1254</v>
      </c>
      <c r="B1724" s="1157" t="s">
        <v>1313</v>
      </c>
      <c r="C1724" s="1157" t="s">
        <v>1252</v>
      </c>
      <c r="D1724" s="1157" t="s">
        <v>1312</v>
      </c>
      <c r="E1724" s="1156" t="s">
        <v>6736</v>
      </c>
      <c r="F1724" s="1157">
        <v>462195</v>
      </c>
    </row>
    <row r="1725" spans="1:6" ht="15">
      <c r="A1725" s="1157" t="s">
        <v>1254</v>
      </c>
      <c r="B1725" s="1157" t="s">
        <v>1311</v>
      </c>
      <c r="C1725" s="1157" t="s">
        <v>1252</v>
      </c>
      <c r="D1725" s="1157" t="s">
        <v>1310</v>
      </c>
      <c r="E1725" s="1156" t="s">
        <v>6737</v>
      </c>
      <c r="F1725" s="1157">
        <v>462209</v>
      </c>
    </row>
    <row r="1726" spans="1:6" ht="15">
      <c r="A1726" s="1157" t="s">
        <v>1254</v>
      </c>
      <c r="B1726" s="1157" t="s">
        <v>1309</v>
      </c>
      <c r="C1726" s="1157" t="s">
        <v>1252</v>
      </c>
      <c r="D1726" s="1157" t="s">
        <v>1308</v>
      </c>
      <c r="E1726" s="1156" t="s">
        <v>6738</v>
      </c>
      <c r="F1726" s="1157">
        <v>462217</v>
      </c>
    </row>
    <row r="1727" spans="1:6" ht="15">
      <c r="A1727" s="1157" t="s">
        <v>1254</v>
      </c>
      <c r="B1727" s="1157" t="s">
        <v>1307</v>
      </c>
      <c r="C1727" s="1157" t="s">
        <v>1252</v>
      </c>
      <c r="D1727" s="1157" t="s">
        <v>1306</v>
      </c>
      <c r="E1727" s="1156" t="s">
        <v>6739</v>
      </c>
      <c r="F1727" s="1157">
        <v>462225</v>
      </c>
    </row>
    <row r="1728" spans="1:6" ht="15">
      <c r="A1728" s="1157" t="s">
        <v>1254</v>
      </c>
      <c r="B1728" s="1157" t="s">
        <v>1305</v>
      </c>
      <c r="C1728" s="1157" t="s">
        <v>1252</v>
      </c>
      <c r="D1728" s="1157" t="s">
        <v>1304</v>
      </c>
      <c r="E1728" s="1156" t="s">
        <v>6740</v>
      </c>
      <c r="F1728" s="1157">
        <v>462233</v>
      </c>
    </row>
    <row r="1729" spans="1:6" ht="15">
      <c r="A1729" s="1157" t="s">
        <v>1254</v>
      </c>
      <c r="B1729" s="1157" t="s">
        <v>1303</v>
      </c>
      <c r="C1729" s="1157" t="s">
        <v>1252</v>
      </c>
      <c r="D1729" s="1157" t="s">
        <v>1302</v>
      </c>
      <c r="E1729" s="1156" t="s">
        <v>6741</v>
      </c>
      <c r="F1729" s="1157">
        <v>462241</v>
      </c>
    </row>
    <row r="1730" spans="1:6" ht="15">
      <c r="A1730" s="1157" t="s">
        <v>1254</v>
      </c>
      <c r="B1730" s="1157" t="s">
        <v>1301</v>
      </c>
      <c r="C1730" s="1157" t="s">
        <v>1252</v>
      </c>
      <c r="D1730" s="1157" t="s">
        <v>1300</v>
      </c>
      <c r="E1730" s="1156" t="s">
        <v>6742</v>
      </c>
      <c r="F1730" s="1157">
        <v>462250</v>
      </c>
    </row>
    <row r="1731" spans="1:6" ht="15">
      <c r="A1731" s="1157" t="s">
        <v>1254</v>
      </c>
      <c r="B1731" s="1157" t="s">
        <v>1299</v>
      </c>
      <c r="C1731" s="1157" t="s">
        <v>1252</v>
      </c>
      <c r="D1731" s="1157" t="s">
        <v>1298</v>
      </c>
      <c r="E1731" s="1156" t="s">
        <v>6743</v>
      </c>
      <c r="F1731" s="1157">
        <v>463035</v>
      </c>
    </row>
    <row r="1732" spans="1:6" ht="15">
      <c r="A1732" s="1157" t="s">
        <v>1254</v>
      </c>
      <c r="B1732" s="1157" t="s">
        <v>1297</v>
      </c>
      <c r="C1732" s="1157" t="s">
        <v>1252</v>
      </c>
      <c r="D1732" s="1157" t="s">
        <v>1296</v>
      </c>
      <c r="E1732" s="1156" t="s">
        <v>6744</v>
      </c>
      <c r="F1732" s="1157">
        <v>463043</v>
      </c>
    </row>
    <row r="1733" spans="1:6" ht="15">
      <c r="A1733" s="1157" t="s">
        <v>1254</v>
      </c>
      <c r="B1733" s="1157" t="s">
        <v>1295</v>
      </c>
      <c r="C1733" s="1157" t="s">
        <v>1252</v>
      </c>
      <c r="D1733" s="1157" t="s">
        <v>1294</v>
      </c>
      <c r="E1733" s="1156" t="s">
        <v>6745</v>
      </c>
      <c r="F1733" s="1157">
        <v>463922</v>
      </c>
    </row>
    <row r="1734" spans="1:6" ht="15">
      <c r="A1734" s="1157" t="s">
        <v>1254</v>
      </c>
      <c r="B1734" s="1157" t="s">
        <v>1293</v>
      </c>
      <c r="C1734" s="1157" t="s">
        <v>1252</v>
      </c>
      <c r="D1734" s="1157" t="s">
        <v>1292</v>
      </c>
      <c r="E1734" s="1156" t="s">
        <v>6746</v>
      </c>
      <c r="F1734" s="1157">
        <v>464040</v>
      </c>
    </row>
    <row r="1735" spans="1:6" ht="15">
      <c r="A1735" s="1157" t="s">
        <v>1254</v>
      </c>
      <c r="B1735" s="1157" t="s">
        <v>1291</v>
      </c>
      <c r="C1735" s="1157" t="s">
        <v>1252</v>
      </c>
      <c r="D1735" s="1157" t="s">
        <v>1290</v>
      </c>
      <c r="E1735" s="1156" t="s">
        <v>6747</v>
      </c>
      <c r="F1735" s="1157">
        <v>464520</v>
      </c>
    </row>
    <row r="1736" spans="1:6" ht="15">
      <c r="A1736" s="1157" t="s">
        <v>1254</v>
      </c>
      <c r="B1736" s="1157" t="s">
        <v>1289</v>
      </c>
      <c r="C1736" s="1157" t="s">
        <v>1252</v>
      </c>
      <c r="D1736" s="1157" t="s">
        <v>1288</v>
      </c>
      <c r="E1736" s="1156" t="s">
        <v>6748</v>
      </c>
      <c r="F1736" s="1157">
        <v>464686</v>
      </c>
    </row>
    <row r="1737" spans="1:6" ht="15">
      <c r="A1737" s="1157" t="s">
        <v>1254</v>
      </c>
      <c r="B1737" s="1157" t="s">
        <v>1287</v>
      </c>
      <c r="C1737" s="1157" t="s">
        <v>1252</v>
      </c>
      <c r="D1737" s="1157" t="s">
        <v>1286</v>
      </c>
      <c r="E1737" s="1156" t="s">
        <v>6749</v>
      </c>
      <c r="F1737" s="1157">
        <v>464821</v>
      </c>
    </row>
    <row r="1738" spans="1:6" ht="15">
      <c r="A1738" s="1157" t="s">
        <v>1254</v>
      </c>
      <c r="B1738" s="1157" t="s">
        <v>1285</v>
      </c>
      <c r="C1738" s="1157" t="s">
        <v>1252</v>
      </c>
      <c r="D1738" s="1157" t="s">
        <v>1284</v>
      </c>
      <c r="E1738" s="1156" t="s">
        <v>6750</v>
      </c>
      <c r="F1738" s="1157">
        <v>464902</v>
      </c>
    </row>
    <row r="1739" spans="1:6" ht="15">
      <c r="A1739" s="1157" t="s">
        <v>1254</v>
      </c>
      <c r="B1739" s="1157" t="s">
        <v>1283</v>
      </c>
      <c r="C1739" s="1157" t="s">
        <v>1252</v>
      </c>
      <c r="D1739" s="1157" t="s">
        <v>1282</v>
      </c>
      <c r="E1739" s="1156" t="s">
        <v>6751</v>
      </c>
      <c r="F1739" s="1157">
        <v>464911</v>
      </c>
    </row>
    <row r="1740" spans="1:6" ht="15">
      <c r="A1740" s="1157" t="s">
        <v>1254</v>
      </c>
      <c r="B1740" s="1157" t="s">
        <v>1281</v>
      </c>
      <c r="C1740" s="1157" t="s">
        <v>1252</v>
      </c>
      <c r="D1740" s="1157" t="s">
        <v>6752</v>
      </c>
      <c r="E1740" s="1156" t="s">
        <v>6753</v>
      </c>
      <c r="F1740" s="1157">
        <v>464929</v>
      </c>
    </row>
    <row r="1741" spans="1:6" ht="15">
      <c r="A1741" s="1157" t="s">
        <v>1254</v>
      </c>
      <c r="B1741" s="1157" t="s">
        <v>1280</v>
      </c>
      <c r="C1741" s="1157" t="s">
        <v>1252</v>
      </c>
      <c r="D1741" s="1157" t="s">
        <v>1279</v>
      </c>
      <c r="E1741" s="1156" t="s">
        <v>6754</v>
      </c>
      <c r="F1741" s="1157">
        <v>465011</v>
      </c>
    </row>
    <row r="1742" spans="1:6" ht="15">
      <c r="A1742" s="1157" t="s">
        <v>1254</v>
      </c>
      <c r="B1742" s="1157" t="s">
        <v>1278</v>
      </c>
      <c r="C1742" s="1157" t="s">
        <v>1252</v>
      </c>
      <c r="D1742" s="1157" t="s">
        <v>1277</v>
      </c>
      <c r="E1742" s="1156" t="s">
        <v>6755</v>
      </c>
      <c r="F1742" s="1157">
        <v>465020</v>
      </c>
    </row>
    <row r="1743" spans="1:6" ht="15">
      <c r="A1743" s="1157" t="s">
        <v>1254</v>
      </c>
      <c r="B1743" s="1157" t="s">
        <v>1276</v>
      </c>
      <c r="C1743" s="1157" t="s">
        <v>1252</v>
      </c>
      <c r="D1743" s="1157" t="s">
        <v>1275</v>
      </c>
      <c r="E1743" s="1156" t="s">
        <v>6756</v>
      </c>
      <c r="F1743" s="1157">
        <v>465054</v>
      </c>
    </row>
    <row r="1744" spans="1:6" ht="15">
      <c r="A1744" s="1157" t="s">
        <v>1254</v>
      </c>
      <c r="B1744" s="1157" t="s">
        <v>1274</v>
      </c>
      <c r="C1744" s="1157" t="s">
        <v>1252</v>
      </c>
      <c r="D1744" s="1157" t="s">
        <v>1273</v>
      </c>
      <c r="E1744" s="1156" t="s">
        <v>6757</v>
      </c>
      <c r="F1744" s="1157">
        <v>465232</v>
      </c>
    </row>
    <row r="1745" spans="1:10" ht="15">
      <c r="A1745" s="1157" t="s">
        <v>1254</v>
      </c>
      <c r="B1745" s="1157" t="s">
        <v>1272</v>
      </c>
      <c r="C1745" s="1157" t="s">
        <v>1252</v>
      </c>
      <c r="D1745" s="1157" t="s">
        <v>1271</v>
      </c>
      <c r="E1745" s="1156" t="s">
        <v>6758</v>
      </c>
      <c r="F1745" s="1157">
        <v>465241</v>
      </c>
    </row>
    <row r="1746" spans="1:10" ht="15">
      <c r="A1746" s="1157" t="s">
        <v>1254</v>
      </c>
      <c r="B1746" s="1157" t="s">
        <v>1270</v>
      </c>
      <c r="C1746" s="1157" t="s">
        <v>1252</v>
      </c>
      <c r="D1746" s="1157" t="s">
        <v>1269</v>
      </c>
      <c r="E1746" s="1156" t="s">
        <v>6759</v>
      </c>
      <c r="F1746" s="1157">
        <v>465259</v>
      </c>
    </row>
    <row r="1747" spans="1:10" ht="15">
      <c r="A1747" s="1157" t="s">
        <v>1254</v>
      </c>
      <c r="B1747" s="1157" t="s">
        <v>1268</v>
      </c>
      <c r="C1747" s="1157" t="s">
        <v>1252</v>
      </c>
      <c r="D1747" s="1157" t="s">
        <v>1267</v>
      </c>
      <c r="E1747" s="1156" t="s">
        <v>6760</v>
      </c>
      <c r="F1747" s="1157">
        <v>465275</v>
      </c>
    </row>
    <row r="1748" spans="1:10" ht="15">
      <c r="A1748" s="1157" t="s">
        <v>1254</v>
      </c>
      <c r="B1748" s="1157" t="s">
        <v>1266</v>
      </c>
      <c r="C1748" s="1157" t="s">
        <v>1252</v>
      </c>
      <c r="D1748" s="1157" t="s">
        <v>1265</v>
      </c>
      <c r="E1748" s="1156" t="s">
        <v>6761</v>
      </c>
      <c r="F1748" s="1157">
        <v>465291</v>
      </c>
    </row>
    <row r="1749" spans="1:10" ht="15">
      <c r="A1749" s="1157" t="s">
        <v>1254</v>
      </c>
      <c r="B1749" s="1157" t="s">
        <v>1264</v>
      </c>
      <c r="C1749" s="1157" t="s">
        <v>1252</v>
      </c>
      <c r="D1749" s="1157" t="s">
        <v>1263</v>
      </c>
      <c r="E1749" s="1156" t="s">
        <v>6762</v>
      </c>
      <c r="F1749" s="1157">
        <v>465305</v>
      </c>
    </row>
    <row r="1750" spans="1:10" ht="15">
      <c r="A1750" s="1157" t="s">
        <v>1254</v>
      </c>
      <c r="B1750" s="1157" t="s">
        <v>1262</v>
      </c>
      <c r="C1750" s="1157" t="s">
        <v>1252</v>
      </c>
      <c r="D1750" s="1157" t="s">
        <v>1261</v>
      </c>
      <c r="E1750" s="1156" t="s">
        <v>6763</v>
      </c>
      <c r="F1750" s="1157">
        <v>465313</v>
      </c>
    </row>
    <row r="1751" spans="1:10" ht="15">
      <c r="A1751" s="1157" t="s">
        <v>1254</v>
      </c>
      <c r="B1751" s="1157" t="s">
        <v>1260</v>
      </c>
      <c r="C1751" s="1157" t="s">
        <v>1252</v>
      </c>
      <c r="D1751" s="1157" t="s">
        <v>1259</v>
      </c>
      <c r="E1751" s="1156" t="s">
        <v>6764</v>
      </c>
      <c r="F1751" s="1157">
        <v>465321</v>
      </c>
    </row>
    <row r="1752" spans="1:10" ht="15">
      <c r="A1752" s="1157" t="s">
        <v>1254</v>
      </c>
      <c r="B1752" s="1157" t="s">
        <v>1258</v>
      </c>
      <c r="C1752" s="1157" t="s">
        <v>1252</v>
      </c>
      <c r="D1752" s="1157" t="s">
        <v>1257</v>
      </c>
      <c r="E1752" s="1156" t="s">
        <v>6765</v>
      </c>
      <c r="F1752" s="1157">
        <v>465330</v>
      </c>
      <c r="J1752" s="1158"/>
    </row>
    <row r="1753" spans="1:10" ht="15">
      <c r="A1753" s="1157" t="s">
        <v>1254</v>
      </c>
      <c r="B1753" s="1157" t="s">
        <v>1256</v>
      </c>
      <c r="C1753" s="1157" t="s">
        <v>1252</v>
      </c>
      <c r="D1753" s="1157" t="s">
        <v>1255</v>
      </c>
      <c r="E1753" s="1156" t="s">
        <v>6766</v>
      </c>
      <c r="F1753" s="1157">
        <v>465348</v>
      </c>
    </row>
    <row r="1754" spans="1:10" ht="15">
      <c r="A1754" s="1157" t="s">
        <v>1254</v>
      </c>
      <c r="B1754" s="1157" t="s">
        <v>1253</v>
      </c>
      <c r="C1754" s="1157" t="s">
        <v>1252</v>
      </c>
      <c r="D1754" s="1157" t="s">
        <v>1251</v>
      </c>
      <c r="E1754" s="1156" t="s">
        <v>6767</v>
      </c>
      <c r="F1754" s="1157">
        <v>465356</v>
      </c>
    </row>
    <row r="1755" spans="1:10" ht="15">
      <c r="A1755" s="1154" t="s">
        <v>1170</v>
      </c>
      <c r="B1755" s="1155"/>
      <c r="C1755" s="1155" t="s">
        <v>1168</v>
      </c>
      <c r="D1755" s="1155"/>
      <c r="E1755" s="1156" t="s">
        <v>1170</v>
      </c>
      <c r="F1755" s="1154">
        <v>470007</v>
      </c>
    </row>
    <row r="1756" spans="1:10" ht="15">
      <c r="A1756" s="1157" t="s">
        <v>1170</v>
      </c>
      <c r="B1756" s="1157" t="s">
        <v>1250</v>
      </c>
      <c r="C1756" s="1157" t="s">
        <v>1168</v>
      </c>
      <c r="D1756" s="1157" t="s">
        <v>1249</v>
      </c>
      <c r="E1756" s="1156" t="s">
        <v>6768</v>
      </c>
      <c r="F1756" s="1157">
        <v>472018</v>
      </c>
    </row>
    <row r="1757" spans="1:10" ht="15">
      <c r="A1757" s="1157" t="s">
        <v>1170</v>
      </c>
      <c r="B1757" s="1157" t="s">
        <v>1248</v>
      </c>
      <c r="C1757" s="1157" t="s">
        <v>1168</v>
      </c>
      <c r="D1757" s="1157" t="s">
        <v>1247</v>
      </c>
      <c r="E1757" s="1156" t="s">
        <v>6769</v>
      </c>
      <c r="F1757" s="1157">
        <v>472051</v>
      </c>
    </row>
    <row r="1758" spans="1:10" ht="15">
      <c r="A1758" s="1157" t="s">
        <v>1170</v>
      </c>
      <c r="B1758" s="1157" t="s">
        <v>1246</v>
      </c>
      <c r="C1758" s="1157" t="s">
        <v>1168</v>
      </c>
      <c r="D1758" s="1157" t="s">
        <v>1245</v>
      </c>
      <c r="E1758" s="1156" t="s">
        <v>6770</v>
      </c>
      <c r="F1758" s="1157">
        <v>472077</v>
      </c>
    </row>
    <row r="1759" spans="1:10" ht="15">
      <c r="A1759" s="1157" t="s">
        <v>1170</v>
      </c>
      <c r="B1759" s="1157" t="s">
        <v>1244</v>
      </c>
      <c r="C1759" s="1157" t="s">
        <v>1168</v>
      </c>
      <c r="D1759" s="1157" t="s">
        <v>1243</v>
      </c>
      <c r="E1759" s="1156" t="s">
        <v>6771</v>
      </c>
      <c r="F1759" s="1157">
        <v>472085</v>
      </c>
    </row>
    <row r="1760" spans="1:10" ht="15">
      <c r="A1760" s="1157" t="s">
        <v>1170</v>
      </c>
      <c r="B1760" s="1157" t="s">
        <v>1242</v>
      </c>
      <c r="C1760" s="1157" t="s">
        <v>1168</v>
      </c>
      <c r="D1760" s="1157" t="s">
        <v>1241</v>
      </c>
      <c r="E1760" s="1156" t="s">
        <v>6772</v>
      </c>
      <c r="F1760" s="1157">
        <v>472093</v>
      </c>
    </row>
    <row r="1761" spans="1:9" ht="15">
      <c r="A1761" s="1157" t="s">
        <v>1170</v>
      </c>
      <c r="B1761" s="1157" t="s">
        <v>1240</v>
      </c>
      <c r="C1761" s="1157" t="s">
        <v>1168</v>
      </c>
      <c r="D1761" s="1157" t="s">
        <v>1239</v>
      </c>
      <c r="E1761" s="1156" t="s">
        <v>6773</v>
      </c>
      <c r="F1761" s="1157">
        <v>472107</v>
      </c>
      <c r="I1761" s="1158"/>
    </row>
    <row r="1762" spans="1:9" ht="15">
      <c r="A1762" s="1157" t="s">
        <v>1170</v>
      </c>
      <c r="B1762" s="1157" t="s">
        <v>1238</v>
      </c>
      <c r="C1762" s="1157" t="s">
        <v>1168</v>
      </c>
      <c r="D1762" s="1157" t="s">
        <v>1237</v>
      </c>
      <c r="E1762" s="1156" t="s">
        <v>6774</v>
      </c>
      <c r="F1762" s="1157">
        <v>472115</v>
      </c>
    </row>
    <row r="1763" spans="1:9" ht="15">
      <c r="A1763" s="1157" t="s">
        <v>1170</v>
      </c>
      <c r="B1763" s="1157" t="s">
        <v>1236</v>
      </c>
      <c r="C1763" s="1157" t="s">
        <v>1168</v>
      </c>
      <c r="D1763" s="1157" t="s">
        <v>1235</v>
      </c>
      <c r="E1763" s="1156" t="s">
        <v>6775</v>
      </c>
      <c r="F1763" s="1157">
        <v>472123</v>
      </c>
    </row>
    <row r="1764" spans="1:9" ht="15">
      <c r="A1764" s="1157" t="s">
        <v>1170</v>
      </c>
      <c r="B1764" s="1157" t="s">
        <v>1234</v>
      </c>
      <c r="C1764" s="1157" t="s">
        <v>1168</v>
      </c>
      <c r="D1764" s="1157" t="s">
        <v>1233</v>
      </c>
      <c r="E1764" s="1156" t="s">
        <v>6776</v>
      </c>
      <c r="F1764" s="1157">
        <v>472131</v>
      </c>
    </row>
    <row r="1765" spans="1:9" ht="15">
      <c r="A1765" s="1157" t="s">
        <v>1170</v>
      </c>
      <c r="B1765" s="1157" t="s">
        <v>1232</v>
      </c>
      <c r="C1765" s="1157" t="s">
        <v>1168</v>
      </c>
      <c r="D1765" s="1157" t="s">
        <v>1231</v>
      </c>
      <c r="E1765" s="1156" t="s">
        <v>6777</v>
      </c>
      <c r="F1765" s="1157">
        <v>472140</v>
      </c>
    </row>
    <row r="1766" spans="1:9" ht="15">
      <c r="A1766" s="1157" t="s">
        <v>1170</v>
      </c>
      <c r="B1766" s="1157" t="s">
        <v>1230</v>
      </c>
      <c r="C1766" s="1157" t="s">
        <v>1168</v>
      </c>
      <c r="D1766" s="1157" t="s">
        <v>1229</v>
      </c>
      <c r="E1766" s="1156" t="s">
        <v>6778</v>
      </c>
      <c r="F1766" s="1157">
        <v>472158</v>
      </c>
    </row>
    <row r="1767" spans="1:9" ht="15">
      <c r="A1767" s="1157" t="s">
        <v>1170</v>
      </c>
      <c r="B1767" s="1157" t="s">
        <v>1228</v>
      </c>
      <c r="C1767" s="1157" t="s">
        <v>1168</v>
      </c>
      <c r="D1767" s="1157" t="s">
        <v>1227</v>
      </c>
      <c r="E1767" s="1156" t="s">
        <v>6779</v>
      </c>
      <c r="F1767" s="1157">
        <v>473014</v>
      </c>
    </row>
    <row r="1768" spans="1:9" ht="15">
      <c r="A1768" s="1157" t="s">
        <v>1170</v>
      </c>
      <c r="B1768" s="1157" t="s">
        <v>1226</v>
      </c>
      <c r="C1768" s="1157" t="s">
        <v>1168</v>
      </c>
      <c r="D1768" s="1157" t="s">
        <v>1225</v>
      </c>
      <c r="E1768" s="1156" t="s">
        <v>6780</v>
      </c>
      <c r="F1768" s="1157">
        <v>473022</v>
      </c>
    </row>
    <row r="1769" spans="1:9" ht="15">
      <c r="A1769" s="1157" t="s">
        <v>1170</v>
      </c>
      <c r="B1769" s="1157" t="s">
        <v>1224</v>
      </c>
      <c r="C1769" s="1157" t="s">
        <v>1168</v>
      </c>
      <c r="D1769" s="1157" t="s">
        <v>1223</v>
      </c>
      <c r="E1769" s="1156" t="s">
        <v>6781</v>
      </c>
      <c r="F1769" s="1157">
        <v>473031</v>
      </c>
    </row>
    <row r="1770" spans="1:9" ht="15">
      <c r="A1770" s="1157" t="s">
        <v>1170</v>
      </c>
      <c r="B1770" s="1157" t="s">
        <v>1222</v>
      </c>
      <c r="C1770" s="1157" t="s">
        <v>1168</v>
      </c>
      <c r="D1770" s="1157" t="s">
        <v>1221</v>
      </c>
      <c r="E1770" s="1156" t="s">
        <v>6782</v>
      </c>
      <c r="F1770" s="1157">
        <v>473065</v>
      </c>
    </row>
    <row r="1771" spans="1:9" ht="15">
      <c r="A1771" s="1157" t="s">
        <v>1170</v>
      </c>
      <c r="B1771" s="1157" t="s">
        <v>1220</v>
      </c>
      <c r="C1771" s="1157" t="s">
        <v>1168</v>
      </c>
      <c r="D1771" s="1157" t="s">
        <v>1219</v>
      </c>
      <c r="E1771" s="1156" t="s">
        <v>6783</v>
      </c>
      <c r="F1771" s="1157">
        <v>473081</v>
      </c>
    </row>
    <row r="1772" spans="1:9" ht="15">
      <c r="A1772" s="1157" t="s">
        <v>1170</v>
      </c>
      <c r="B1772" s="1157" t="s">
        <v>1218</v>
      </c>
      <c r="C1772" s="1157" t="s">
        <v>1168</v>
      </c>
      <c r="D1772" s="1157" t="s">
        <v>1217</v>
      </c>
      <c r="E1772" s="1156" t="s">
        <v>6784</v>
      </c>
      <c r="F1772" s="1157">
        <v>473111</v>
      </c>
    </row>
    <row r="1773" spans="1:9" ht="15">
      <c r="A1773" s="1157" t="s">
        <v>1170</v>
      </c>
      <c r="B1773" s="1157" t="s">
        <v>1216</v>
      </c>
      <c r="C1773" s="1157" t="s">
        <v>1168</v>
      </c>
      <c r="D1773" s="1157" t="s">
        <v>1215</v>
      </c>
      <c r="E1773" s="1156" t="s">
        <v>6785</v>
      </c>
      <c r="F1773" s="1157">
        <v>473138</v>
      </c>
    </row>
    <row r="1774" spans="1:9" ht="15">
      <c r="A1774" s="1157" t="s">
        <v>1170</v>
      </c>
      <c r="B1774" s="1157" t="s">
        <v>1214</v>
      </c>
      <c r="C1774" s="1157" t="s">
        <v>1168</v>
      </c>
      <c r="D1774" s="1157" t="s">
        <v>1213</v>
      </c>
      <c r="E1774" s="1156" t="s">
        <v>6786</v>
      </c>
      <c r="F1774" s="1157">
        <v>473146</v>
      </c>
    </row>
    <row r="1775" spans="1:9" ht="15">
      <c r="A1775" s="1157" t="s">
        <v>1170</v>
      </c>
      <c r="B1775" s="1157" t="s">
        <v>1212</v>
      </c>
      <c r="C1775" s="1157" t="s">
        <v>1168</v>
      </c>
      <c r="D1775" s="1157" t="s">
        <v>1211</v>
      </c>
      <c r="E1775" s="1156" t="s">
        <v>6787</v>
      </c>
      <c r="F1775" s="1157">
        <v>473154</v>
      </c>
    </row>
    <row r="1776" spans="1:9" ht="15">
      <c r="A1776" s="1157" t="s">
        <v>1170</v>
      </c>
      <c r="B1776" s="1157" t="s">
        <v>1210</v>
      </c>
      <c r="C1776" s="1157" t="s">
        <v>1168</v>
      </c>
      <c r="D1776" s="1157" t="s">
        <v>1209</v>
      </c>
      <c r="E1776" s="1156" t="s">
        <v>6788</v>
      </c>
      <c r="F1776" s="1157">
        <v>473243</v>
      </c>
    </row>
    <row r="1777" spans="1:6" ht="15">
      <c r="A1777" s="1157" t="s">
        <v>1170</v>
      </c>
      <c r="B1777" s="1157" t="s">
        <v>1208</v>
      </c>
      <c r="C1777" s="1157" t="s">
        <v>1168</v>
      </c>
      <c r="D1777" s="1157" t="s">
        <v>1207</v>
      </c>
      <c r="E1777" s="1156" t="s">
        <v>6789</v>
      </c>
      <c r="F1777" s="1157">
        <v>473251</v>
      </c>
    </row>
    <row r="1778" spans="1:6" ht="15">
      <c r="A1778" s="1157" t="s">
        <v>1170</v>
      </c>
      <c r="B1778" s="1157" t="s">
        <v>1206</v>
      </c>
      <c r="C1778" s="1157" t="s">
        <v>1168</v>
      </c>
      <c r="D1778" s="1157" t="s">
        <v>1205</v>
      </c>
      <c r="E1778" s="1156" t="s">
        <v>6790</v>
      </c>
      <c r="F1778" s="1157">
        <v>473260</v>
      </c>
    </row>
    <row r="1779" spans="1:6" ht="15">
      <c r="A1779" s="1157" t="s">
        <v>1170</v>
      </c>
      <c r="B1779" s="1157" t="s">
        <v>1204</v>
      </c>
      <c r="C1779" s="1157" t="s">
        <v>1168</v>
      </c>
      <c r="D1779" s="1157" t="s">
        <v>1203</v>
      </c>
      <c r="E1779" s="1156" t="s">
        <v>6791</v>
      </c>
      <c r="F1779" s="1157">
        <v>473278</v>
      </c>
    </row>
    <row r="1780" spans="1:6" ht="15">
      <c r="A1780" s="1157" t="s">
        <v>1170</v>
      </c>
      <c r="B1780" s="1157" t="s">
        <v>1202</v>
      </c>
      <c r="C1780" s="1157" t="s">
        <v>1168</v>
      </c>
      <c r="D1780" s="1157" t="s">
        <v>1201</v>
      </c>
      <c r="E1780" s="1156" t="s">
        <v>6792</v>
      </c>
      <c r="F1780" s="1157">
        <v>473286</v>
      </c>
    </row>
    <row r="1781" spans="1:6" ht="15">
      <c r="A1781" s="1157" t="s">
        <v>1170</v>
      </c>
      <c r="B1781" s="1157" t="s">
        <v>1200</v>
      </c>
      <c r="C1781" s="1157" t="s">
        <v>1168</v>
      </c>
      <c r="D1781" s="1157" t="s">
        <v>1199</v>
      </c>
      <c r="E1781" s="1156" t="s">
        <v>6793</v>
      </c>
      <c r="F1781" s="1157">
        <v>473294</v>
      </c>
    </row>
    <row r="1782" spans="1:6" ht="15">
      <c r="A1782" s="1157" t="s">
        <v>1170</v>
      </c>
      <c r="B1782" s="1157" t="s">
        <v>1198</v>
      </c>
      <c r="C1782" s="1157" t="s">
        <v>1168</v>
      </c>
      <c r="D1782" s="1157" t="s">
        <v>1197</v>
      </c>
      <c r="E1782" s="1156" t="s">
        <v>6794</v>
      </c>
      <c r="F1782" s="1157">
        <v>473481</v>
      </c>
    </row>
    <row r="1783" spans="1:6" ht="15">
      <c r="A1783" s="1157" t="s">
        <v>1170</v>
      </c>
      <c r="B1783" s="1157" t="s">
        <v>1196</v>
      </c>
      <c r="C1783" s="1157" t="s">
        <v>1168</v>
      </c>
      <c r="D1783" s="1157" t="s">
        <v>1195</v>
      </c>
      <c r="E1783" s="1156" t="s">
        <v>6795</v>
      </c>
      <c r="F1783" s="1157">
        <v>473502</v>
      </c>
    </row>
    <row r="1784" spans="1:6" ht="15">
      <c r="A1784" s="1157" t="s">
        <v>1170</v>
      </c>
      <c r="B1784" s="1157" t="s">
        <v>1194</v>
      </c>
      <c r="C1784" s="1157" t="s">
        <v>1168</v>
      </c>
      <c r="D1784" s="1157" t="s">
        <v>1193</v>
      </c>
      <c r="E1784" s="1156" t="s">
        <v>6796</v>
      </c>
      <c r="F1784" s="1157">
        <v>473537</v>
      </c>
    </row>
    <row r="1785" spans="1:6" ht="15">
      <c r="A1785" s="1157" t="s">
        <v>1170</v>
      </c>
      <c r="B1785" s="1157" t="s">
        <v>1192</v>
      </c>
      <c r="C1785" s="1157" t="s">
        <v>1168</v>
      </c>
      <c r="D1785" s="1157" t="s">
        <v>1191</v>
      </c>
      <c r="E1785" s="1156" t="s">
        <v>6797</v>
      </c>
      <c r="F1785" s="1157">
        <v>473545</v>
      </c>
    </row>
    <row r="1786" spans="1:6" ht="15">
      <c r="A1786" s="1157" t="s">
        <v>1170</v>
      </c>
      <c r="B1786" s="1157" t="s">
        <v>1190</v>
      </c>
      <c r="C1786" s="1157" t="s">
        <v>1168</v>
      </c>
      <c r="D1786" s="1157" t="s">
        <v>1189</v>
      </c>
      <c r="E1786" s="1156" t="s">
        <v>6798</v>
      </c>
      <c r="F1786" s="1157">
        <v>473553</v>
      </c>
    </row>
    <row r="1787" spans="1:6" ht="15">
      <c r="A1787" s="1157" t="s">
        <v>1170</v>
      </c>
      <c r="B1787" s="1157" t="s">
        <v>1188</v>
      </c>
      <c r="C1787" s="1157" t="s">
        <v>1168</v>
      </c>
      <c r="D1787" s="1157" t="s">
        <v>1187</v>
      </c>
      <c r="E1787" s="1156" t="s">
        <v>6799</v>
      </c>
      <c r="F1787" s="1157">
        <v>473561</v>
      </c>
    </row>
    <row r="1788" spans="1:6" ht="15">
      <c r="A1788" s="1157" t="s">
        <v>1170</v>
      </c>
      <c r="B1788" s="1157" t="s">
        <v>1186</v>
      </c>
      <c r="C1788" s="1157" t="s">
        <v>1168</v>
      </c>
      <c r="D1788" s="1157" t="s">
        <v>1185</v>
      </c>
      <c r="E1788" s="1156" t="s">
        <v>6800</v>
      </c>
      <c r="F1788" s="1157">
        <v>473570</v>
      </c>
    </row>
    <row r="1789" spans="1:6" ht="15">
      <c r="A1789" s="1157" t="s">
        <v>1170</v>
      </c>
      <c r="B1789" s="1157" t="s">
        <v>1184</v>
      </c>
      <c r="C1789" s="1157" t="s">
        <v>1168</v>
      </c>
      <c r="D1789" s="1157" t="s">
        <v>1183</v>
      </c>
      <c r="E1789" s="1156" t="s">
        <v>6801</v>
      </c>
      <c r="F1789" s="1157">
        <v>473588</v>
      </c>
    </row>
    <row r="1790" spans="1:6" ht="15">
      <c r="A1790" s="1157" t="s">
        <v>1170</v>
      </c>
      <c r="B1790" s="1157" t="s">
        <v>1182</v>
      </c>
      <c r="C1790" s="1157" t="s">
        <v>1168</v>
      </c>
      <c r="D1790" s="1157" t="s">
        <v>1181</v>
      </c>
      <c r="E1790" s="1156" t="s">
        <v>6802</v>
      </c>
      <c r="F1790" s="1157">
        <v>473596</v>
      </c>
    </row>
    <row r="1791" spans="1:6" ht="15">
      <c r="A1791" s="1157" t="s">
        <v>1170</v>
      </c>
      <c r="B1791" s="1157" t="s">
        <v>1180</v>
      </c>
      <c r="C1791" s="1157" t="s">
        <v>1168</v>
      </c>
      <c r="D1791" s="1157" t="s">
        <v>1179</v>
      </c>
      <c r="E1791" s="1156" t="s">
        <v>6803</v>
      </c>
      <c r="F1791" s="1157">
        <v>473600</v>
      </c>
    </row>
    <row r="1792" spans="1:6" ht="15">
      <c r="A1792" s="1157" t="s">
        <v>1170</v>
      </c>
      <c r="B1792" s="1157" t="s">
        <v>1178</v>
      </c>
      <c r="C1792" s="1157" t="s">
        <v>1168</v>
      </c>
      <c r="D1792" s="1157" t="s">
        <v>1177</v>
      </c>
      <c r="E1792" s="1156" t="s">
        <v>6804</v>
      </c>
      <c r="F1792" s="1157">
        <v>473618</v>
      </c>
    </row>
    <row r="1793" spans="1:6" ht="15">
      <c r="A1793" s="1157" t="s">
        <v>1170</v>
      </c>
      <c r="B1793" s="1157" t="s">
        <v>1176</v>
      </c>
      <c r="C1793" s="1157" t="s">
        <v>1168</v>
      </c>
      <c r="D1793" s="1157" t="s">
        <v>1175</v>
      </c>
      <c r="E1793" s="1156" t="s">
        <v>6805</v>
      </c>
      <c r="F1793" s="1157">
        <v>473626</v>
      </c>
    </row>
    <row r="1794" spans="1:6" ht="15">
      <c r="A1794" s="1157" t="s">
        <v>1170</v>
      </c>
      <c r="B1794" s="1157" t="s">
        <v>1174</v>
      </c>
      <c r="C1794" s="1157" t="s">
        <v>1168</v>
      </c>
      <c r="D1794" s="1157" t="s">
        <v>1173</v>
      </c>
      <c r="E1794" s="1156" t="s">
        <v>6806</v>
      </c>
      <c r="F1794" s="1157">
        <v>473758</v>
      </c>
    </row>
    <row r="1795" spans="1:6" ht="15">
      <c r="A1795" s="1157" t="s">
        <v>1170</v>
      </c>
      <c r="B1795" s="1157" t="s">
        <v>1172</v>
      </c>
      <c r="C1795" s="1157" t="s">
        <v>1168</v>
      </c>
      <c r="D1795" s="1157" t="s">
        <v>1171</v>
      </c>
      <c r="E1795" s="1156" t="s">
        <v>6807</v>
      </c>
      <c r="F1795" s="1157">
        <v>473812</v>
      </c>
    </row>
    <row r="1796" spans="1:6" ht="15">
      <c r="A1796" s="1157" t="s">
        <v>1170</v>
      </c>
      <c r="B1796" s="1157" t="s">
        <v>1169</v>
      </c>
      <c r="C1796" s="1157" t="s">
        <v>1168</v>
      </c>
      <c r="D1796" s="1157" t="s">
        <v>1167</v>
      </c>
      <c r="E1796" s="1156" t="s">
        <v>6808</v>
      </c>
      <c r="F1796" s="1157">
        <v>473821</v>
      </c>
    </row>
  </sheetData>
  <phoneticPr fontId="5"/>
  <hyperlinks>
    <hyperlink ref="C1" r:id="rId1" xr:uid="{D4F50385-B9FC-4DCA-9181-F47AB2D0F843}"/>
  </hyperlinks>
  <pageMargins left="1.299212598425197" right="0.70866141732283472" top="0.74803149606299213" bottom="0.74803149606299213" header="0.31496062992125984" footer="0.31496062992125984"/>
  <pageSetup paperSize="9" scale="95"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FBFA-BA0A-4344-BC27-168B574FB29F}">
  <sheetPr codeName="Sheet2"/>
  <dimension ref="A1:IW40"/>
  <sheetViews>
    <sheetView showGridLines="0" view="pageBreakPreview" zoomScale="50" zoomScaleNormal="100" zoomScaleSheetLayoutView="50" workbookViewId="0"/>
  </sheetViews>
  <sheetFormatPr defaultColWidth="9" defaultRowHeight="18.75"/>
  <cols>
    <col min="1" max="2" width="2.875" style="7" customWidth="1"/>
    <col min="3" max="3" width="13" style="7" customWidth="1"/>
    <col min="4" max="4" width="13.875" style="7" customWidth="1"/>
    <col min="5" max="5" width="54.125" style="7" customWidth="1"/>
    <col min="6" max="6" width="2.625" style="7" customWidth="1"/>
    <col min="7" max="7" width="5.875" style="7" customWidth="1"/>
    <col min="8" max="16384" width="9" style="7"/>
  </cols>
  <sheetData>
    <row r="1" spans="1:257" ht="24" customHeight="1">
      <c r="A1" s="886" t="s">
        <v>521</v>
      </c>
      <c r="B1" s="118"/>
      <c r="C1" s="118"/>
      <c r="D1" s="118"/>
      <c r="E1" s="118"/>
      <c r="F1" s="118"/>
    </row>
    <row r="2" spans="1:257" ht="36.75" customHeight="1">
      <c r="B2" s="1419" t="s">
        <v>520</v>
      </c>
      <c r="C2" s="1419"/>
      <c r="D2" s="1419"/>
      <c r="E2" s="1419"/>
    </row>
    <row r="3" spans="1:257" ht="40.5" customHeight="1">
      <c r="B3" s="1419" t="s">
        <v>519</v>
      </c>
      <c r="C3" s="1419"/>
      <c r="D3" s="1419"/>
      <c r="E3" s="1419"/>
    </row>
    <row r="4" spans="1:257" ht="23.25" customHeight="1">
      <c r="A4" s="886" t="s">
        <v>502</v>
      </c>
      <c r="B4" s="534"/>
      <c r="C4" s="118"/>
      <c r="D4" s="534"/>
      <c r="E4" s="534"/>
      <c r="F4" s="118"/>
      <c r="G4" s="118"/>
      <c r="H4" s="118"/>
      <c r="I4" s="1384"/>
      <c r="J4" s="1384"/>
      <c r="K4" s="1384"/>
      <c r="L4" s="1384"/>
      <c r="M4" s="1384"/>
      <c r="N4" s="1384"/>
      <c r="O4" s="1384"/>
      <c r="P4" s="1384"/>
      <c r="Q4" s="1384"/>
      <c r="R4" s="1384"/>
      <c r="S4" s="1384"/>
      <c r="T4" s="1384"/>
      <c r="U4" s="1384"/>
      <c r="V4" s="1384"/>
      <c r="W4" s="1384"/>
      <c r="X4" s="1384"/>
      <c r="Y4" s="1384"/>
      <c r="Z4" s="1384"/>
      <c r="AA4" s="1384"/>
      <c r="AB4" s="1384"/>
      <c r="AC4" s="1384"/>
      <c r="AD4" s="1384"/>
      <c r="AE4" s="1384"/>
      <c r="AF4" s="1384"/>
      <c r="AG4" s="1384"/>
      <c r="AH4" s="1384"/>
      <c r="AI4" s="1384"/>
      <c r="AJ4" s="1384"/>
      <c r="AK4" s="1384"/>
      <c r="AL4" s="1384"/>
      <c r="AM4" s="1384"/>
      <c r="AN4" s="1384"/>
      <c r="AO4" s="1384"/>
      <c r="AP4" s="1384"/>
      <c r="AQ4" s="1384"/>
      <c r="AR4" s="1384"/>
      <c r="AS4" s="1384"/>
      <c r="AT4" s="1384"/>
      <c r="AU4" s="1384"/>
      <c r="AV4" s="1384"/>
      <c r="AW4" s="1384"/>
      <c r="AX4" s="1384"/>
      <c r="AY4" s="1384"/>
      <c r="AZ4" s="1384"/>
      <c r="BA4" s="1384"/>
      <c r="BB4" s="1384"/>
      <c r="BC4" s="1384"/>
      <c r="BD4" s="1384"/>
      <c r="BE4" s="1384"/>
      <c r="BF4" s="1384"/>
      <c r="BG4" s="1384"/>
      <c r="BH4" s="1384"/>
      <c r="BI4" s="1384"/>
      <c r="BJ4" s="1384"/>
      <c r="BK4" s="1384"/>
      <c r="BL4" s="1384"/>
      <c r="BM4" s="1384"/>
      <c r="BN4" s="1384"/>
      <c r="BO4" s="1384"/>
      <c r="BP4" s="1384"/>
      <c r="BQ4" s="1384"/>
      <c r="BR4" s="1384"/>
      <c r="BS4" s="1384"/>
      <c r="BT4" s="1384"/>
      <c r="BU4" s="1384"/>
      <c r="BV4" s="1384"/>
      <c r="BW4" s="1384"/>
      <c r="BX4" s="1384"/>
      <c r="BY4" s="1384"/>
      <c r="BZ4" s="1384"/>
      <c r="CA4" s="1384"/>
      <c r="CB4" s="1384"/>
      <c r="CC4" s="1384"/>
      <c r="CD4" s="1384"/>
      <c r="CE4" s="1384"/>
      <c r="CF4" s="1384"/>
      <c r="CG4" s="1384"/>
      <c r="CH4" s="1384"/>
      <c r="CI4" s="1384"/>
      <c r="CJ4" s="1384"/>
      <c r="CK4" s="1384"/>
      <c r="CL4" s="1384"/>
      <c r="CM4" s="1384"/>
      <c r="CN4" s="1384"/>
      <c r="CO4" s="1384"/>
      <c r="CP4" s="1384"/>
      <c r="CQ4" s="1384"/>
      <c r="CR4" s="1384"/>
      <c r="CS4" s="1384"/>
      <c r="CT4" s="1384"/>
      <c r="CU4" s="1384"/>
      <c r="CV4" s="1384"/>
      <c r="CW4" s="1384"/>
      <c r="CX4" s="1384"/>
      <c r="CY4" s="1384"/>
      <c r="CZ4" s="1384"/>
      <c r="DA4" s="1384"/>
      <c r="DB4" s="1384"/>
      <c r="DC4" s="1384"/>
      <c r="DD4" s="1384"/>
      <c r="DE4" s="1384"/>
      <c r="DF4" s="1384"/>
      <c r="DG4" s="1384"/>
      <c r="DH4" s="1384"/>
      <c r="DI4" s="1384"/>
      <c r="DJ4" s="1384"/>
      <c r="DK4" s="1384"/>
      <c r="DL4" s="1384"/>
      <c r="DM4" s="1384"/>
      <c r="DN4" s="1384"/>
      <c r="DO4" s="1384"/>
      <c r="DP4" s="1384"/>
      <c r="DQ4" s="1384"/>
      <c r="DR4" s="1384"/>
      <c r="DS4" s="1384"/>
      <c r="DT4" s="1384"/>
      <c r="DU4" s="1384"/>
      <c r="DV4" s="1384"/>
      <c r="DW4" s="1384"/>
      <c r="DX4" s="1384"/>
      <c r="DY4" s="1384"/>
      <c r="DZ4" s="1384"/>
      <c r="EA4" s="1384"/>
      <c r="EB4" s="1384"/>
      <c r="EC4" s="1384"/>
      <c r="ED4" s="1384"/>
      <c r="EE4" s="1384"/>
      <c r="EF4" s="1384"/>
      <c r="EG4" s="1384"/>
      <c r="EH4" s="1384"/>
      <c r="EI4" s="1384"/>
      <c r="EJ4" s="1384"/>
      <c r="EK4" s="1384"/>
      <c r="EL4" s="1384"/>
      <c r="EM4" s="1384"/>
      <c r="EN4" s="1384"/>
      <c r="EO4" s="1384"/>
      <c r="EP4" s="1384"/>
      <c r="EQ4" s="1384"/>
      <c r="ER4" s="1384"/>
      <c r="ES4" s="1384"/>
      <c r="ET4" s="1384"/>
      <c r="EU4" s="1384"/>
      <c r="EV4" s="1384"/>
      <c r="EW4" s="1384"/>
      <c r="EX4" s="1384"/>
      <c r="EY4" s="1384"/>
      <c r="EZ4" s="1384"/>
      <c r="FA4" s="1384"/>
      <c r="FB4" s="1384"/>
      <c r="FC4" s="1384"/>
      <c r="FD4" s="1384"/>
      <c r="FE4" s="1384"/>
      <c r="FF4" s="1384"/>
      <c r="FG4" s="1384"/>
      <c r="FH4" s="1384"/>
      <c r="FI4" s="1384"/>
      <c r="FJ4" s="1384"/>
      <c r="FK4" s="1384"/>
      <c r="FL4" s="1384"/>
      <c r="FM4" s="1384"/>
      <c r="FN4" s="1384"/>
      <c r="FO4" s="1384"/>
      <c r="FP4" s="1384"/>
      <c r="FQ4" s="1384"/>
      <c r="FR4" s="1384"/>
      <c r="FS4" s="1384"/>
      <c r="FT4" s="1384"/>
      <c r="FU4" s="1384"/>
      <c r="FV4" s="1384"/>
      <c r="FW4" s="1384"/>
      <c r="FX4" s="1384"/>
      <c r="FY4" s="1384"/>
      <c r="FZ4" s="1384"/>
      <c r="GA4" s="1384"/>
      <c r="GB4" s="1384"/>
      <c r="GC4" s="1384"/>
      <c r="GD4" s="1384"/>
      <c r="GE4" s="1384"/>
      <c r="GF4" s="1384"/>
      <c r="GG4" s="1384"/>
      <c r="GH4" s="1384"/>
      <c r="GI4" s="1384"/>
      <c r="GJ4" s="1384"/>
      <c r="GK4" s="1384"/>
      <c r="GL4" s="1384"/>
      <c r="GM4" s="1384"/>
      <c r="GN4" s="1384"/>
      <c r="GO4" s="1384"/>
      <c r="GP4" s="1384"/>
      <c r="GQ4" s="1384"/>
      <c r="GR4" s="1384"/>
      <c r="GS4" s="1384"/>
      <c r="GT4" s="1384"/>
      <c r="GU4" s="1384"/>
      <c r="GV4" s="1384"/>
      <c r="GW4" s="1384"/>
      <c r="GX4" s="1384"/>
      <c r="GY4" s="1384"/>
      <c r="GZ4" s="1384"/>
      <c r="HA4" s="1384"/>
      <c r="HB4" s="1384"/>
      <c r="HC4" s="1384"/>
      <c r="HD4" s="1384"/>
      <c r="HE4" s="1384"/>
      <c r="HF4" s="1384"/>
      <c r="HG4" s="1384"/>
      <c r="HH4" s="1384"/>
      <c r="HI4" s="1384"/>
      <c r="HJ4" s="1384"/>
      <c r="HK4" s="1384"/>
      <c r="HL4" s="1384"/>
      <c r="HM4" s="1384"/>
      <c r="HN4" s="1384"/>
      <c r="HO4" s="1384"/>
      <c r="HP4" s="1384"/>
      <c r="HQ4" s="1384"/>
      <c r="HR4" s="1384"/>
      <c r="HS4" s="1384"/>
      <c r="HT4" s="1384"/>
      <c r="HU4" s="1384"/>
      <c r="HV4" s="1384"/>
      <c r="HW4" s="1384"/>
      <c r="HX4" s="1384"/>
      <c r="HY4" s="1384"/>
      <c r="HZ4" s="1384"/>
      <c r="IA4" s="1384"/>
      <c r="IB4" s="1384"/>
      <c r="IC4" s="1384"/>
      <c r="ID4" s="1384"/>
      <c r="IE4" s="1384"/>
      <c r="IF4" s="1384"/>
      <c r="IG4" s="1384"/>
      <c r="IH4" s="1384"/>
      <c r="II4" s="1384"/>
      <c r="IJ4" s="1384"/>
      <c r="IK4" s="1384"/>
      <c r="IL4" s="1384"/>
      <c r="IM4" s="1384"/>
      <c r="IN4" s="1384"/>
      <c r="IO4" s="1384"/>
      <c r="IP4" s="1384"/>
      <c r="IQ4" s="1384"/>
      <c r="IR4" s="1384"/>
      <c r="IS4" s="1384"/>
      <c r="IT4" s="1384"/>
      <c r="IU4" s="1384"/>
      <c r="IV4" s="1384"/>
      <c r="IW4" s="1384"/>
    </row>
    <row r="5" spans="1:257" ht="25.5" customHeight="1">
      <c r="A5" s="119" t="s">
        <v>501</v>
      </c>
    </row>
    <row r="6" spans="1:257" ht="25.5" customHeight="1">
      <c r="B6" s="1361" t="s">
        <v>459</v>
      </c>
      <c r="C6" s="1362"/>
      <c r="D6" s="559" t="s">
        <v>458</v>
      </c>
      <c r="E6" s="559" t="s">
        <v>476</v>
      </c>
    </row>
    <row r="7" spans="1:257" ht="36" customHeight="1">
      <c r="B7" s="887" t="s">
        <v>500</v>
      </c>
      <c r="C7" s="887"/>
      <c r="D7" s="887" t="s">
        <v>469</v>
      </c>
      <c r="E7" s="888" t="s">
        <v>499</v>
      </c>
    </row>
    <row r="8" spans="1:257" ht="36" customHeight="1">
      <c r="B8" s="887" t="s">
        <v>498</v>
      </c>
      <c r="C8" s="887"/>
      <c r="D8" s="887" t="s">
        <v>469</v>
      </c>
      <c r="E8" s="888" t="s">
        <v>497</v>
      </c>
    </row>
    <row r="9" spans="1:257" ht="36" customHeight="1">
      <c r="B9" s="889" t="s">
        <v>496</v>
      </c>
      <c r="C9" s="887"/>
      <c r="D9" s="887" t="s">
        <v>469</v>
      </c>
      <c r="E9" s="888" t="s">
        <v>495</v>
      </c>
    </row>
    <row r="10" spans="1:257" ht="36" customHeight="1">
      <c r="A10" s="548"/>
      <c r="B10" s="890"/>
      <c r="C10" s="891" t="s">
        <v>494</v>
      </c>
      <c r="D10" s="889" t="s">
        <v>469</v>
      </c>
      <c r="E10" s="892" t="s">
        <v>493</v>
      </c>
    </row>
    <row r="11" spans="1:257">
      <c r="A11" s="548"/>
      <c r="B11" s="890"/>
      <c r="C11" s="893" t="s">
        <v>518</v>
      </c>
      <c r="D11" s="894" t="s">
        <v>466</v>
      </c>
      <c r="E11" s="895" t="s">
        <v>517</v>
      </c>
    </row>
    <row r="12" spans="1:257" ht="29.1" customHeight="1">
      <c r="A12" s="548"/>
      <c r="B12" s="890"/>
      <c r="C12" s="896" t="s">
        <v>490</v>
      </c>
      <c r="D12" s="887" t="s">
        <v>469</v>
      </c>
      <c r="E12" s="888" t="s">
        <v>489</v>
      </c>
    </row>
    <row r="13" spans="1:257" ht="29.1" customHeight="1">
      <c r="A13" s="548"/>
      <c r="B13" s="890"/>
      <c r="C13" s="554" t="s">
        <v>488</v>
      </c>
      <c r="D13" s="547" t="s">
        <v>466</v>
      </c>
      <c r="E13" s="546" t="s">
        <v>487</v>
      </c>
    </row>
    <row r="14" spans="1:257" ht="29.1" customHeight="1">
      <c r="A14" s="548"/>
      <c r="B14" s="897"/>
      <c r="C14" s="896" t="s">
        <v>220</v>
      </c>
      <c r="D14" s="1426" t="s">
        <v>486</v>
      </c>
      <c r="E14" s="888" t="s">
        <v>485</v>
      </c>
    </row>
    <row r="15" spans="1:257" ht="29.1" customHeight="1">
      <c r="B15" s="898" t="s">
        <v>479</v>
      </c>
      <c r="C15" s="898"/>
      <c r="D15" s="1427"/>
      <c r="E15" s="899" t="s">
        <v>484</v>
      </c>
    </row>
    <row r="16" spans="1:257" ht="29.1" customHeight="1">
      <c r="B16" s="1428" t="s">
        <v>483</v>
      </c>
      <c r="C16" s="1429"/>
      <c r="D16" s="887" t="s">
        <v>466</v>
      </c>
      <c r="E16" s="888" t="s">
        <v>482</v>
      </c>
    </row>
    <row r="17" spans="1:5" ht="29.1" customHeight="1">
      <c r="B17" s="1422" t="s">
        <v>481</v>
      </c>
      <c r="C17" s="1423"/>
      <c r="D17" s="887" t="s">
        <v>466</v>
      </c>
      <c r="E17" s="888" t="s">
        <v>480</v>
      </c>
    </row>
    <row r="18" spans="1:5" ht="29.1" customHeight="1">
      <c r="B18" s="1430" t="s">
        <v>4986</v>
      </c>
      <c r="C18" s="1431"/>
      <c r="D18" s="1434" t="s">
        <v>469</v>
      </c>
      <c r="E18" s="1436" t="s">
        <v>4992</v>
      </c>
    </row>
    <row r="19" spans="1:5" ht="29.1" customHeight="1">
      <c r="B19" s="1432"/>
      <c r="C19" s="1433"/>
      <c r="D19" s="1435"/>
      <c r="E19" s="1437"/>
    </row>
    <row r="20" spans="1:5" ht="29.1" customHeight="1">
      <c r="B20" s="900" t="s">
        <v>479</v>
      </c>
      <c r="C20" s="900"/>
      <c r="D20" s="900" t="s">
        <v>469</v>
      </c>
      <c r="E20" s="901" t="s">
        <v>478</v>
      </c>
    </row>
    <row r="21" spans="1:5" ht="6" customHeight="1"/>
    <row r="22" spans="1:5" ht="17.25" customHeight="1">
      <c r="A22" s="119" t="s">
        <v>477</v>
      </c>
    </row>
    <row r="23" spans="1:5" ht="24.75" customHeight="1">
      <c r="B23" s="1424" t="s">
        <v>459</v>
      </c>
      <c r="C23" s="1425"/>
      <c r="D23" s="902" t="s">
        <v>458</v>
      </c>
      <c r="E23" s="902" t="s">
        <v>476</v>
      </c>
    </row>
    <row r="24" spans="1:5" ht="33" customHeight="1">
      <c r="B24" s="896" t="s">
        <v>475</v>
      </c>
      <c r="C24" s="896"/>
      <c r="D24" s="887" t="s">
        <v>474</v>
      </c>
      <c r="E24" s="888" t="s">
        <v>473</v>
      </c>
    </row>
    <row r="25" spans="1:5" ht="24.75" customHeight="1">
      <c r="B25" s="896" t="s">
        <v>472</v>
      </c>
      <c r="C25" s="896"/>
      <c r="D25" s="887" t="s">
        <v>469</v>
      </c>
      <c r="E25" s="887" t="s">
        <v>471</v>
      </c>
    </row>
    <row r="26" spans="1:5" ht="24.75" customHeight="1">
      <c r="B26" s="876" t="s">
        <v>470</v>
      </c>
      <c r="C26" s="554"/>
      <c r="D26" s="544" t="s">
        <v>469</v>
      </c>
      <c r="E26" s="544" t="s">
        <v>468</v>
      </c>
    </row>
    <row r="27" spans="1:5" ht="24.75" customHeight="1">
      <c r="B27" s="1380"/>
      <c r="C27" s="1376" t="s">
        <v>4987</v>
      </c>
      <c r="D27" s="1370" t="s">
        <v>466</v>
      </c>
      <c r="E27" s="1370" t="s">
        <v>4995</v>
      </c>
    </row>
    <row r="28" spans="1:5" ht="24.75" customHeight="1">
      <c r="B28" s="1380"/>
      <c r="C28" s="1371"/>
      <c r="D28" s="1371"/>
      <c r="E28" s="1371"/>
    </row>
    <row r="29" spans="1:5" ht="24.75" customHeight="1">
      <c r="B29" s="1380"/>
      <c r="C29" s="1382" t="s">
        <v>467</v>
      </c>
      <c r="D29" s="1370" t="s">
        <v>466</v>
      </c>
      <c r="E29" s="1378" t="s">
        <v>4994</v>
      </c>
    </row>
    <row r="30" spans="1:5" ht="24.75" customHeight="1">
      <c r="B30" s="1381"/>
      <c r="C30" s="1383"/>
      <c r="D30" s="1371"/>
      <c r="E30" s="1379"/>
    </row>
    <row r="31" spans="1:5" ht="24.75" customHeight="1">
      <c r="B31" s="1372" t="s">
        <v>4986</v>
      </c>
      <c r="C31" s="1373"/>
      <c r="D31" s="1370" t="s">
        <v>469</v>
      </c>
      <c r="E31" s="1376" t="s">
        <v>4993</v>
      </c>
    </row>
    <row r="32" spans="1:5" ht="24.75" customHeight="1">
      <c r="B32" s="1374"/>
      <c r="C32" s="1375"/>
      <c r="D32" s="1371"/>
      <c r="E32" s="1377"/>
    </row>
    <row r="33" spans="1:5" ht="24.75" customHeight="1">
      <c r="B33" s="557" t="s">
        <v>479</v>
      </c>
      <c r="C33" s="557"/>
      <c r="D33" s="557" t="s">
        <v>474</v>
      </c>
      <c r="E33" s="556" t="s">
        <v>4989</v>
      </c>
    </row>
    <row r="34" spans="1:5" ht="24.75" customHeight="1">
      <c r="B34" s="557" t="s">
        <v>479</v>
      </c>
      <c r="C34" s="557"/>
      <c r="D34" s="557" t="s">
        <v>474</v>
      </c>
      <c r="E34" s="556" t="s">
        <v>4996</v>
      </c>
    </row>
    <row r="35" spans="1:5" ht="24.75" customHeight="1">
      <c r="B35" s="557" t="s">
        <v>479</v>
      </c>
      <c r="C35" s="557"/>
      <c r="D35" s="557" t="s">
        <v>474</v>
      </c>
      <c r="E35" s="556" t="s">
        <v>4988</v>
      </c>
    </row>
    <row r="36" spans="1:5" ht="4.5" customHeight="1"/>
    <row r="37" spans="1:5" ht="19.5">
      <c r="A37" s="119" t="s">
        <v>465</v>
      </c>
    </row>
    <row r="38" spans="1:5" ht="23.25" customHeight="1">
      <c r="B38" s="1424" t="s">
        <v>459</v>
      </c>
      <c r="C38" s="1425"/>
      <c r="D38" s="902" t="s">
        <v>458</v>
      </c>
      <c r="E38" s="902" t="s">
        <v>177</v>
      </c>
    </row>
    <row r="39" spans="1:5" ht="24.75" customHeight="1">
      <c r="B39" s="1420" t="s">
        <v>464</v>
      </c>
      <c r="C39" s="1421"/>
      <c r="D39" s="903"/>
      <c r="E39" s="887" t="s">
        <v>463</v>
      </c>
    </row>
    <row r="40" spans="1:5" ht="24.75" customHeight="1">
      <c r="B40" s="887" t="s">
        <v>462</v>
      </c>
      <c r="C40" s="887"/>
      <c r="D40" s="903"/>
      <c r="E40" s="887" t="s">
        <v>461</v>
      </c>
    </row>
  </sheetData>
  <sheetProtection sheet="1" selectLockedCells="1"/>
  <mergeCells count="105">
    <mergeCell ref="B2:E2"/>
    <mergeCell ref="IO4:IQ4"/>
    <mergeCell ref="HT4:HV4"/>
    <mergeCell ref="GM4:GO4"/>
    <mergeCell ref="GP4:GR4"/>
    <mergeCell ref="GS4:GU4"/>
    <mergeCell ref="GV4:GX4"/>
    <mergeCell ref="IL4:IN4"/>
    <mergeCell ref="HE4:HG4"/>
    <mergeCell ref="HH4:HJ4"/>
    <mergeCell ref="HK4:HM4"/>
    <mergeCell ref="HN4:HP4"/>
    <mergeCell ref="HQ4:HS4"/>
    <mergeCell ref="HW4:HY4"/>
    <mergeCell ref="HZ4:IB4"/>
    <mergeCell ref="GG4:GI4"/>
    <mergeCell ref="FC4:FE4"/>
    <mergeCell ref="FF4:FH4"/>
    <mergeCell ref="FI4:FK4"/>
    <mergeCell ref="FL4:FN4"/>
    <mergeCell ref="FO4:FQ4"/>
    <mergeCell ref="FR4:FT4"/>
    <mergeCell ref="EQ4:ES4"/>
    <mergeCell ref="ET4:EV4"/>
    <mergeCell ref="IR4:IT4"/>
    <mergeCell ref="IU4:IW4"/>
    <mergeCell ref="IC4:IE4"/>
    <mergeCell ref="IF4:IH4"/>
    <mergeCell ref="II4:IK4"/>
    <mergeCell ref="GY4:HA4"/>
    <mergeCell ref="HB4:HD4"/>
    <mergeCell ref="FU4:FW4"/>
    <mergeCell ref="FX4:FZ4"/>
    <mergeCell ref="GA4:GC4"/>
    <mergeCell ref="GD4:GF4"/>
    <mergeCell ref="GJ4:GL4"/>
    <mergeCell ref="EW4:EY4"/>
    <mergeCell ref="EZ4:FB4"/>
    <mergeCell ref="DS4:DU4"/>
    <mergeCell ref="DV4:DX4"/>
    <mergeCell ref="DY4:EA4"/>
    <mergeCell ref="EB4:ED4"/>
    <mergeCell ref="EE4:EG4"/>
    <mergeCell ref="EH4:EJ4"/>
    <mergeCell ref="EK4:EM4"/>
    <mergeCell ref="EN4:EP4"/>
    <mergeCell ref="B18:C19"/>
    <mergeCell ref="D18:D19"/>
    <mergeCell ref="E18:E19"/>
    <mergeCell ref="BZ4:CB4"/>
    <mergeCell ref="CC4:CE4"/>
    <mergeCell ref="DP4:DR4"/>
    <mergeCell ref="CI4:CK4"/>
    <mergeCell ref="CL4:CN4"/>
    <mergeCell ref="CO4:CQ4"/>
    <mergeCell ref="CR4:CT4"/>
    <mergeCell ref="CU4:CW4"/>
    <mergeCell ref="CX4:CZ4"/>
    <mergeCell ref="DA4:DC4"/>
    <mergeCell ref="CF4:CH4"/>
    <mergeCell ref="DD4:DF4"/>
    <mergeCell ref="DG4:DI4"/>
    <mergeCell ref="DJ4:DL4"/>
    <mergeCell ref="DM4:DO4"/>
    <mergeCell ref="D29:D30"/>
    <mergeCell ref="BN4:BP4"/>
    <mergeCell ref="BQ4:BS4"/>
    <mergeCell ref="BT4:BV4"/>
    <mergeCell ref="BW4:BY4"/>
    <mergeCell ref="AD4:AF4"/>
    <mergeCell ref="AG4:AI4"/>
    <mergeCell ref="AJ4:AL4"/>
    <mergeCell ref="AM4:AO4"/>
    <mergeCell ref="AP4:AR4"/>
    <mergeCell ref="AS4:AU4"/>
    <mergeCell ref="AY4:BA4"/>
    <mergeCell ref="BB4:BD4"/>
    <mergeCell ref="BE4:BG4"/>
    <mergeCell ref="BH4:BJ4"/>
    <mergeCell ref="BK4:BM4"/>
    <mergeCell ref="E29:E30"/>
    <mergeCell ref="B3:E3"/>
    <mergeCell ref="B39:C39"/>
    <mergeCell ref="AV4:AX4"/>
    <mergeCell ref="I4:K4"/>
    <mergeCell ref="L4:N4"/>
    <mergeCell ref="O4:Q4"/>
    <mergeCell ref="R4:T4"/>
    <mergeCell ref="U4:W4"/>
    <mergeCell ref="X4:Z4"/>
    <mergeCell ref="AA4:AC4"/>
    <mergeCell ref="B17:C17"/>
    <mergeCell ref="B23:C23"/>
    <mergeCell ref="B38:C38"/>
    <mergeCell ref="B6:C6"/>
    <mergeCell ref="D14:D15"/>
    <mergeCell ref="B16:C16"/>
    <mergeCell ref="B31:C32"/>
    <mergeCell ref="D31:D32"/>
    <mergeCell ref="E31:E32"/>
    <mergeCell ref="B27:B30"/>
    <mergeCell ref="C27:C28"/>
    <mergeCell ref="D27:D28"/>
    <mergeCell ref="E27:E28"/>
    <mergeCell ref="C29:C30"/>
  </mergeCells>
  <phoneticPr fontId="5"/>
  <pageMargins left="0.70866141732283472" right="0.70866141732283472" top="0.74803149606299213" bottom="0.74803149606299213" header="0.31496062992125984" footer="0.31496062992125984"/>
  <pageSetup paperSize="9" scale="7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A521D-A99D-4A99-9ECD-36DE6DB74DAC}">
  <sheetPr codeName="Sheet3">
    <tabColor theme="8"/>
    <pageSetUpPr fitToPage="1"/>
  </sheetPr>
  <dimension ref="A1:R27"/>
  <sheetViews>
    <sheetView showGridLines="0" view="pageBreakPreview" zoomScale="68" zoomScaleNormal="90" zoomScaleSheetLayoutView="100" workbookViewId="0">
      <selection activeCell="C18" sqref="C18"/>
    </sheetView>
  </sheetViews>
  <sheetFormatPr defaultColWidth="9" defaultRowHeight="14.25"/>
  <cols>
    <col min="1" max="1" width="5.5" style="120" customWidth="1"/>
    <col min="2" max="2" width="6.375" style="120" customWidth="1"/>
    <col min="3" max="3" width="4.125" style="120" customWidth="1"/>
    <col min="4" max="4" width="43.875" style="120" customWidth="1"/>
    <col min="5" max="5" width="22.375" style="120" customWidth="1"/>
    <col min="6" max="6" width="9.5" style="120" customWidth="1"/>
    <col min="7" max="11" width="4.125" style="120" customWidth="1"/>
    <col min="12" max="17" width="2.625" style="120" customWidth="1"/>
    <col min="18" max="16384" width="9" style="120"/>
  </cols>
  <sheetData>
    <row r="1" spans="1:18" ht="18.75" customHeight="1">
      <c r="A1" s="120" t="s">
        <v>535</v>
      </c>
      <c r="Q1" s="131"/>
      <c r="R1" s="131"/>
    </row>
    <row r="2" spans="1:18" ht="18.75" customHeight="1">
      <c r="A2" s="465" t="s">
        <v>4636</v>
      </c>
      <c r="B2" s="904"/>
      <c r="C2" s="904"/>
      <c r="D2" s="904"/>
      <c r="E2" s="905" t="s">
        <v>4637</v>
      </c>
      <c r="F2" s="906"/>
      <c r="Q2" s="131"/>
      <c r="R2" s="131"/>
    </row>
    <row r="3" spans="1:18" ht="27.75" customHeight="1">
      <c r="A3" s="129"/>
      <c r="E3" s="910" t="s">
        <v>6925</v>
      </c>
      <c r="Q3" s="131"/>
      <c r="R3" s="131"/>
    </row>
    <row r="4" spans="1:18" s="122" customFormat="1" ht="25.5" customHeight="1">
      <c r="A4" s="1440" t="str">
        <f>'はじめに（PC）'!D3</f>
        <v>○○市or○○町</v>
      </c>
      <c r="B4" s="1440"/>
      <c r="C4" s="1440"/>
      <c r="D4" s="907" t="s">
        <v>534</v>
      </c>
      <c r="E4" s="124"/>
      <c r="F4" s="120"/>
      <c r="G4" s="120"/>
    </row>
    <row r="5" spans="1:18" s="122" customFormat="1" ht="29.25" customHeight="1">
      <c r="A5" s="130"/>
      <c r="B5" s="130"/>
      <c r="C5" s="130"/>
      <c r="D5" s="130"/>
      <c r="E5" s="130"/>
      <c r="F5" s="120"/>
      <c r="G5" s="120"/>
      <c r="H5" s="120"/>
      <c r="I5" s="120"/>
      <c r="J5" s="120"/>
      <c r="K5" s="120"/>
      <c r="L5" s="120"/>
      <c r="M5" s="120"/>
      <c r="N5" s="120"/>
      <c r="O5" s="120"/>
      <c r="P5" s="120"/>
      <c r="Q5" s="120"/>
    </row>
    <row r="6" spans="1:18" ht="24" customHeight="1">
      <c r="A6" s="127"/>
      <c r="B6" s="127"/>
      <c r="C6" s="127"/>
      <c r="D6" s="127"/>
      <c r="E6" s="1226" t="str">
        <f>'はじめに（PC）'!D4&amp;""</f>
        <v>○○・・・・・・活動組織</v>
      </c>
    </row>
    <row r="7" spans="1:18" ht="24" customHeight="1">
      <c r="A7" s="127"/>
      <c r="B7" s="127"/>
      <c r="C7" s="127"/>
      <c r="D7" s="127"/>
      <c r="E7" s="908" t="str">
        <f>'はじめに（PC）'!D5&amp;""</f>
        <v>○○　○○</v>
      </c>
      <c r="F7" s="128"/>
    </row>
    <row r="8" spans="1:18" ht="26.25" customHeight="1">
      <c r="A8" s="127"/>
      <c r="B8" s="127"/>
      <c r="C8" s="127"/>
      <c r="D8" s="127"/>
      <c r="E8" s="124"/>
    </row>
    <row r="9" spans="1:18" s="122" customFormat="1" ht="25.5" customHeight="1">
      <c r="A9" s="125"/>
      <c r="B9" s="124"/>
      <c r="C9" s="124"/>
      <c r="D9" s="124"/>
      <c r="E9" s="124"/>
      <c r="F9" s="120"/>
      <c r="G9" s="120"/>
    </row>
    <row r="10" spans="1:18" s="122" customFormat="1" ht="25.5" customHeight="1">
      <c r="A10" s="125"/>
      <c r="B10" s="126" t="s">
        <v>533</v>
      </c>
      <c r="C10" s="126"/>
      <c r="D10" s="126"/>
      <c r="E10" s="126"/>
      <c r="F10" s="120"/>
      <c r="G10" s="120"/>
    </row>
    <row r="11" spans="1:18" s="122" customFormat="1" ht="25.5" customHeight="1">
      <c r="A11" s="125"/>
      <c r="B11" s="124"/>
      <c r="C11" s="124"/>
      <c r="D11" s="124"/>
      <c r="E11" s="124"/>
      <c r="F11" s="120"/>
      <c r="G11" s="120"/>
    </row>
    <row r="12" spans="1:18" s="121" customFormat="1" ht="45.75" customHeight="1">
      <c r="A12" s="1442" t="s">
        <v>532</v>
      </c>
      <c r="B12" s="1442"/>
      <c r="C12" s="1442"/>
      <c r="D12" s="1442"/>
      <c r="E12" s="1442"/>
      <c r="F12" s="758"/>
    </row>
    <row r="13" spans="1:18" s="121" customFormat="1" ht="18" customHeight="1"/>
    <row r="14" spans="1:18" s="122" customFormat="1" ht="25.5" customHeight="1">
      <c r="A14" s="1441" t="s">
        <v>531</v>
      </c>
      <c r="B14" s="1441"/>
      <c r="C14" s="1441"/>
      <c r="D14" s="1441"/>
      <c r="E14" s="1441"/>
      <c r="F14" s="120"/>
      <c r="G14" s="120"/>
      <c r="H14" s="120"/>
      <c r="I14" s="120"/>
      <c r="J14" s="120"/>
    </row>
    <row r="15" spans="1:18" s="121" customFormat="1" ht="24.75" customHeight="1">
      <c r="B15" s="121" t="s">
        <v>530</v>
      </c>
    </row>
    <row r="16" spans="1:18" s="122" customFormat="1" ht="24.75" customHeight="1">
      <c r="A16" s="123"/>
      <c r="B16" s="909"/>
      <c r="C16" s="909"/>
      <c r="D16" s="909"/>
      <c r="E16" s="123"/>
      <c r="F16" s="123"/>
      <c r="G16" s="123"/>
      <c r="H16" s="123"/>
      <c r="I16" s="123"/>
      <c r="J16" s="123"/>
    </row>
    <row r="17" spans="2:5" s="121" customFormat="1" ht="24.75" customHeight="1">
      <c r="B17" s="121" t="s">
        <v>529</v>
      </c>
    </row>
    <row r="18" spans="2:5" ht="24.75" customHeight="1">
      <c r="C18" s="911" t="s">
        <v>528</v>
      </c>
      <c r="D18" s="1439" t="s">
        <v>527</v>
      </c>
      <c r="E18" s="1439"/>
    </row>
    <row r="19" spans="2:5" ht="24.75" customHeight="1">
      <c r="C19" s="912" t="s">
        <v>523</v>
      </c>
      <c r="D19" s="1439" t="s">
        <v>526</v>
      </c>
      <c r="E19" s="1439"/>
    </row>
    <row r="20" spans="2:5" ht="24.75" customHeight="1">
      <c r="C20" s="912" t="s">
        <v>523</v>
      </c>
      <c r="D20" s="1439" t="s">
        <v>525</v>
      </c>
      <c r="E20" s="1439"/>
    </row>
    <row r="21" spans="2:5" ht="24.75" customHeight="1">
      <c r="B21" s="909"/>
    </row>
    <row r="22" spans="2:5" s="121" customFormat="1" ht="24.75" customHeight="1">
      <c r="B22" s="121" t="s">
        <v>524</v>
      </c>
    </row>
    <row r="23" spans="2:5" s="121" customFormat="1" ht="24.75" customHeight="1">
      <c r="C23" s="912" t="s">
        <v>523</v>
      </c>
      <c r="D23" s="121" t="s">
        <v>522</v>
      </c>
    </row>
    <row r="24" spans="2:5" ht="25.5" customHeight="1"/>
    <row r="25" spans="2:5" ht="99" customHeight="1">
      <c r="C25" s="1222" t="s">
        <v>6853</v>
      </c>
      <c r="D25" s="1438" t="s">
        <v>6854</v>
      </c>
      <c r="E25" s="1438"/>
    </row>
    <row r="26" spans="2:5" ht="25.5" customHeight="1">
      <c r="C26" s="912" t="s">
        <v>523</v>
      </c>
      <c r="D26" s="121" t="s">
        <v>6855</v>
      </c>
    </row>
    <row r="27" spans="2:5" ht="25.5" customHeight="1"/>
  </sheetData>
  <sheetProtection sheet="1" selectLockedCells="1"/>
  <mergeCells count="7">
    <mergeCell ref="D25:E25"/>
    <mergeCell ref="D20:E20"/>
    <mergeCell ref="A4:C4"/>
    <mergeCell ref="A14:E14"/>
    <mergeCell ref="D18:E18"/>
    <mergeCell ref="D19:E19"/>
    <mergeCell ref="A12:E12"/>
  </mergeCells>
  <phoneticPr fontId="5"/>
  <dataValidations count="1">
    <dataValidation type="list" allowBlank="1" showInputMessage="1" showErrorMessage="1" sqref="C23 C18:C20 C26" xr:uid="{157EBE0D-917B-4F0C-ABE3-F57B5EAAF6BD}">
      <formula1>A.■か□</formula1>
    </dataValidation>
  </dataValidations>
  <printOptions horizontalCentered="1"/>
  <pageMargins left="0.59055118110236227" right="0.31496062992125984" top="0.74803149606299213" bottom="0.74803149606299213" header="0.31496062992125984" footer="0.31496062992125984"/>
  <pageSetup paperSize="9" fitToHeight="0" orientation="portrait" r:id="rId1"/>
  <colBreaks count="1" manualBreakCount="1">
    <brk id="17" max="22"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91107-DF3B-4C94-8BE5-69AA3D1920E0}">
  <sheetPr codeName="Sheet4">
    <tabColor theme="8"/>
    <pageSetUpPr fitToPage="1"/>
  </sheetPr>
  <dimension ref="A1:J43"/>
  <sheetViews>
    <sheetView showGridLines="0" view="pageBreakPreview" zoomScale="70" zoomScaleNormal="100" zoomScaleSheetLayoutView="70" workbookViewId="0">
      <selection activeCell="B11" sqref="B11:G11"/>
    </sheetView>
  </sheetViews>
  <sheetFormatPr defaultColWidth="9" defaultRowHeight="18" customHeight="1"/>
  <cols>
    <col min="1" max="2" width="2.5" style="132" customWidth="1"/>
    <col min="3" max="3" width="4.875" style="132" customWidth="1"/>
    <col min="4" max="4" width="5" style="132" customWidth="1"/>
    <col min="5" max="5" width="38.875" style="132" customWidth="1"/>
    <col min="6" max="6" width="23.625" style="132" customWidth="1"/>
    <col min="7" max="7" width="6.125" style="132" customWidth="1"/>
    <col min="8" max="8" width="3.5" style="132" customWidth="1"/>
    <col min="9" max="9" width="9" style="132"/>
    <col min="10" max="10" width="5.875" style="132" customWidth="1"/>
    <col min="11" max="16384" width="9" style="132"/>
  </cols>
  <sheetData>
    <row r="1" spans="1:7" ht="18" customHeight="1">
      <c r="A1" s="129" t="s">
        <v>559</v>
      </c>
    </row>
    <row r="2" spans="1:7" ht="18" customHeight="1">
      <c r="A2" s="129" t="s">
        <v>4636</v>
      </c>
      <c r="G2" s="913" t="s">
        <v>4638</v>
      </c>
    </row>
    <row r="3" spans="1:7" ht="14.1" customHeight="1">
      <c r="G3" s="913"/>
    </row>
    <row r="4" spans="1:7" ht="18" customHeight="1">
      <c r="A4" s="1448" t="s">
        <v>558</v>
      </c>
      <c r="B4" s="1448"/>
      <c r="C4" s="1448"/>
      <c r="D4" s="1448"/>
      <c r="E4" s="1448"/>
      <c r="F4" s="1448"/>
      <c r="G4" s="1448"/>
    </row>
    <row r="5" spans="1:7" ht="12.6" customHeight="1"/>
    <row r="6" spans="1:7" ht="18" customHeight="1">
      <c r="F6" s="1449" t="str">
        <f>'様式第1-1号'!E3</f>
        <v>令和8年　月　日</v>
      </c>
      <c r="G6" s="1449"/>
    </row>
    <row r="7" spans="1:7" ht="17.25" customHeight="1">
      <c r="F7" s="1454" t="str">
        <f>'はじめに（PC）'!D4&amp;""</f>
        <v>○○・・・・・・活動組織</v>
      </c>
      <c r="G7" s="1454"/>
    </row>
    <row r="8" spans="1:7" ht="9.75" customHeight="1"/>
    <row r="9" spans="1:7" ht="18" customHeight="1">
      <c r="A9" s="914" t="s">
        <v>557</v>
      </c>
      <c r="B9" s="914"/>
    </row>
    <row r="10" spans="1:7" ht="18" customHeight="1">
      <c r="A10" s="132" t="s">
        <v>556</v>
      </c>
    </row>
    <row r="11" spans="1:7" ht="66.95" customHeight="1">
      <c r="B11" s="1450" t="s">
        <v>555</v>
      </c>
      <c r="C11" s="1450"/>
      <c r="D11" s="1450"/>
      <c r="E11" s="1450"/>
      <c r="F11" s="1450"/>
      <c r="G11" s="1450"/>
    </row>
    <row r="12" spans="1:7" ht="18" customHeight="1">
      <c r="A12" s="132" t="s">
        <v>554</v>
      </c>
    </row>
    <row r="13" spans="1:7" ht="66.95" customHeight="1">
      <c r="B13" s="1450" t="s">
        <v>553</v>
      </c>
      <c r="C13" s="1450"/>
      <c r="D13" s="1450"/>
      <c r="E13" s="1450"/>
      <c r="F13" s="1450"/>
      <c r="G13" s="1450"/>
    </row>
    <row r="14" spans="1:7" ht="18" customHeight="1">
      <c r="A14" s="914" t="s">
        <v>552</v>
      </c>
      <c r="B14" s="914"/>
    </row>
    <row r="15" spans="1:7" ht="18" customHeight="1">
      <c r="A15" s="132" t="s">
        <v>551</v>
      </c>
    </row>
    <row r="16" spans="1:7" ht="18" customHeight="1">
      <c r="A16" s="132" t="s">
        <v>550</v>
      </c>
    </row>
    <row r="17" spans="1:10" ht="18" customHeight="1">
      <c r="C17" s="1451" t="s">
        <v>549</v>
      </c>
      <c r="D17" s="1452"/>
      <c r="E17" s="1452"/>
      <c r="F17" s="1452"/>
      <c r="G17" s="1453"/>
    </row>
    <row r="18" spans="1:10" ht="18" customHeight="1">
      <c r="C18" s="915"/>
      <c r="D18" s="1446"/>
      <c r="E18" s="1447" t="s">
        <v>548</v>
      </c>
      <c r="F18" s="1447"/>
      <c r="G18" s="1447"/>
      <c r="J18" s="919"/>
    </row>
    <row r="19" spans="1:10" ht="53.45" customHeight="1">
      <c r="C19" s="915"/>
      <c r="D19" s="1446"/>
      <c r="E19" s="1447"/>
      <c r="F19" s="1447"/>
      <c r="G19" s="1447"/>
    </row>
    <row r="20" spans="1:10" ht="18" customHeight="1">
      <c r="C20" s="915"/>
      <c r="D20" s="1446"/>
      <c r="E20" s="1447" t="s">
        <v>547</v>
      </c>
      <c r="F20" s="1447"/>
      <c r="G20" s="1447"/>
    </row>
    <row r="21" spans="1:10" ht="27.75" customHeight="1">
      <c r="C21" s="915"/>
      <c r="D21" s="1446"/>
      <c r="E21" s="1447"/>
      <c r="F21" s="1447"/>
      <c r="G21" s="1447"/>
    </row>
    <row r="22" spans="1:10" ht="18" customHeight="1">
      <c r="C22" s="1107"/>
      <c r="D22" s="1443" t="s">
        <v>546</v>
      </c>
      <c r="E22" s="1443"/>
      <c r="F22" s="1443"/>
      <c r="G22" s="1443"/>
    </row>
    <row r="23" spans="1:10" ht="18" customHeight="1">
      <c r="C23" s="1107"/>
      <c r="D23" s="1443" t="s">
        <v>545</v>
      </c>
      <c r="E23" s="1443"/>
      <c r="F23" s="1443"/>
      <c r="G23" s="1443"/>
    </row>
    <row r="24" spans="1:10" ht="18" customHeight="1">
      <c r="C24" s="1107"/>
      <c r="D24" s="1443" t="s">
        <v>544</v>
      </c>
      <c r="E24" s="1443"/>
      <c r="F24" s="1443"/>
      <c r="G24" s="1443"/>
    </row>
    <row r="25" spans="1:10" ht="5.0999999999999996" customHeight="1">
      <c r="C25" s="916"/>
    </row>
    <row r="26" spans="1:10" ht="18" customHeight="1">
      <c r="A26" s="132" t="s">
        <v>543</v>
      </c>
    </row>
    <row r="27" spans="1:10" ht="66.95" customHeight="1">
      <c r="C27" s="1444"/>
      <c r="D27" s="1444"/>
      <c r="E27" s="1444"/>
      <c r="F27" s="1444"/>
      <c r="G27" s="1444"/>
    </row>
    <row r="28" spans="1:10" ht="18" customHeight="1">
      <c r="A28" s="132" t="s">
        <v>542</v>
      </c>
    </row>
    <row r="29" spans="1:10" ht="18" customHeight="1">
      <c r="A29" s="132" t="s">
        <v>541</v>
      </c>
    </row>
    <row r="30" spans="1:10" ht="18" customHeight="1">
      <c r="A30" s="132" t="s">
        <v>540</v>
      </c>
    </row>
    <row r="31" spans="1:10" ht="66.95" customHeight="1">
      <c r="C31" s="1444"/>
      <c r="D31" s="1444"/>
      <c r="E31" s="1444"/>
      <c r="F31" s="1444"/>
      <c r="G31" s="1444"/>
    </row>
    <row r="32" spans="1:10" ht="18" customHeight="1">
      <c r="A32" s="132" t="s">
        <v>539</v>
      </c>
    </row>
    <row r="33" spans="1:7" ht="86.45" customHeight="1">
      <c r="C33" s="1444"/>
      <c r="D33" s="1444"/>
      <c r="E33" s="1444"/>
      <c r="F33" s="1444"/>
      <c r="G33" s="1444"/>
    </row>
    <row r="34" spans="1:7" ht="18" customHeight="1">
      <c r="A34" s="914" t="s">
        <v>538</v>
      </c>
      <c r="B34" s="914"/>
    </row>
    <row r="35" spans="1:7" ht="36" customHeight="1">
      <c r="C35" s="1444"/>
      <c r="D35" s="1444"/>
      <c r="E35" s="1444"/>
      <c r="F35" s="1444"/>
      <c r="G35" s="1444"/>
    </row>
    <row r="36" spans="1:7" ht="5.0999999999999996" customHeight="1"/>
    <row r="37" spans="1:7" ht="18" customHeight="1">
      <c r="A37" s="914" t="s">
        <v>537</v>
      </c>
      <c r="B37" s="914"/>
    </row>
    <row r="38" spans="1:7" ht="34.5" customHeight="1">
      <c r="C38" s="1444"/>
      <c r="D38" s="1444"/>
      <c r="E38" s="1444"/>
      <c r="F38" s="1444"/>
      <c r="G38" s="1444"/>
    </row>
    <row r="39" spans="1:7" ht="34.5" customHeight="1">
      <c r="B39" s="917"/>
      <c r="C39" s="1444"/>
      <c r="D39" s="1444"/>
      <c r="E39" s="1444"/>
      <c r="F39" s="1444"/>
      <c r="G39" s="1444"/>
    </row>
    <row r="40" spans="1:7" ht="14.45" customHeight="1"/>
    <row r="41" spans="1:7" ht="18" customHeight="1">
      <c r="A41" s="918" t="s">
        <v>15</v>
      </c>
    </row>
    <row r="42" spans="1:7" ht="18" customHeight="1">
      <c r="A42" s="918"/>
      <c r="B42" s="1445" t="s">
        <v>536</v>
      </c>
      <c r="C42" s="1445"/>
      <c r="D42" s="1445"/>
      <c r="E42" s="1445"/>
      <c r="F42" s="1445"/>
      <c r="G42" s="1445"/>
    </row>
    <row r="43" spans="1:7" ht="33.950000000000003" customHeight="1">
      <c r="A43" s="918"/>
      <c r="B43" s="1445"/>
      <c r="C43" s="1445"/>
      <c r="D43" s="1445"/>
      <c r="E43" s="1445"/>
      <c r="F43" s="1445"/>
      <c r="G43" s="1445"/>
    </row>
  </sheetData>
  <sheetProtection sheet="1" selectLockedCells="1"/>
  <mergeCells count="19">
    <mergeCell ref="A4:G4"/>
    <mergeCell ref="F6:G6"/>
    <mergeCell ref="B11:G11"/>
    <mergeCell ref="B13:G13"/>
    <mergeCell ref="C17:G17"/>
    <mergeCell ref="F7:G7"/>
    <mergeCell ref="D23:G23"/>
    <mergeCell ref="D24:G24"/>
    <mergeCell ref="C27:G27"/>
    <mergeCell ref="B42:G43"/>
    <mergeCell ref="D18:D19"/>
    <mergeCell ref="E18:G19"/>
    <mergeCell ref="C31:G31"/>
    <mergeCell ref="C38:G39"/>
    <mergeCell ref="D20:D21"/>
    <mergeCell ref="E20:G21"/>
    <mergeCell ref="D22:G22"/>
    <mergeCell ref="C35:G35"/>
    <mergeCell ref="C33:G33"/>
  </mergeCells>
  <phoneticPr fontId="5"/>
  <dataValidations count="1">
    <dataValidation type="list" allowBlank="1" showInputMessage="1" showErrorMessage="1" sqref="D18:D21 C22:C24" xr:uid="{00000000-0002-0000-0000-000000000000}">
      <formula1>B.○か空白</formula1>
    </dataValidation>
  </dataValidations>
  <printOptions horizontalCentered="1"/>
  <pageMargins left="0.59055118110236227" right="0.31496062992125984" top="0.74803149606299213" bottom="0.74803149606299213" header="0.31496062992125984" footer="0.31496062992125984"/>
  <pageSetup paperSize="9" fitToHeight="0" orientation="portrait" r:id="rId1"/>
  <rowBreaks count="1" manualBreakCount="1">
    <brk id="27" max="7"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pageSetUpPr fitToPage="1"/>
  </sheetPr>
  <dimension ref="A1:AI322"/>
  <sheetViews>
    <sheetView showGridLines="0" view="pageBreakPreview" zoomScale="80" zoomScaleNormal="100" zoomScaleSheetLayoutView="80" workbookViewId="0">
      <selection activeCell="F6" sqref="F6:L6"/>
    </sheetView>
  </sheetViews>
  <sheetFormatPr defaultColWidth="4.125" defaultRowHeight="18" customHeight="1"/>
  <cols>
    <col min="1" max="1" width="1.875" style="7" customWidth="1"/>
    <col min="2" max="2" width="4.625" style="7" customWidth="1"/>
    <col min="3" max="3" width="8.875" style="7" customWidth="1"/>
    <col min="4" max="4" width="3.5" style="7" customWidth="1"/>
    <col min="5" max="5" width="7.875" style="7" customWidth="1"/>
    <col min="6" max="6" width="3.5" style="7" customWidth="1"/>
    <col min="7" max="7" width="7.875" style="7" customWidth="1"/>
    <col min="8" max="8" width="5" style="7" customWidth="1"/>
    <col min="9" max="9" width="7.125" style="7" customWidth="1"/>
    <col min="10" max="10" width="3.5" style="7" customWidth="1"/>
    <col min="11" max="11" width="8" style="7" customWidth="1"/>
    <col min="12" max="12" width="12.5" style="7" customWidth="1"/>
    <col min="13" max="13" width="8.25" style="7" customWidth="1"/>
    <col min="14" max="14" width="13.875" style="7" customWidth="1"/>
    <col min="15" max="15" width="2.625" style="7" customWidth="1"/>
    <col min="16" max="16" width="5.875" style="7" customWidth="1"/>
    <col min="17" max="122" width="4.625" style="7" customWidth="1"/>
    <col min="123" max="255" width="8.625" style="7" customWidth="1"/>
    <col min="256" max="16384" width="4.125" style="7"/>
  </cols>
  <sheetData>
    <row r="1" spans="1:16" s="2" customFormat="1" ht="24" customHeight="1">
      <c r="A1" s="1" t="s">
        <v>444</v>
      </c>
      <c r="D1" s="3"/>
    </row>
    <row r="2" spans="1:16" s="2" customFormat="1" ht="24" customHeight="1">
      <c r="A2" s="1" t="s">
        <v>4636</v>
      </c>
      <c r="D2" s="3"/>
      <c r="N2" s="274" t="s">
        <v>4638</v>
      </c>
    </row>
    <row r="3" spans="1:16" s="2" customFormat="1" ht="42.75" customHeight="1">
      <c r="A3" s="4"/>
      <c r="D3" s="3"/>
      <c r="E3" s="5"/>
      <c r="M3" s="1574" t="str">
        <f>'様式第1-1号'!E3</f>
        <v>令和8年　月　日</v>
      </c>
      <c r="N3" s="1575"/>
    </row>
    <row r="4" spans="1:16" s="2" customFormat="1" ht="76.5" customHeight="1">
      <c r="B4" s="1576" t="s">
        <v>6937</v>
      </c>
      <c r="C4" s="1577"/>
      <c r="D4" s="1577"/>
      <c r="E4" s="1577"/>
      <c r="F4" s="1577"/>
      <c r="G4" s="1577"/>
      <c r="H4" s="1577"/>
      <c r="I4" s="1577"/>
      <c r="J4" s="1577"/>
      <c r="K4" s="1577"/>
      <c r="L4" s="1577"/>
      <c r="M4" s="1577"/>
      <c r="N4" s="1577"/>
    </row>
    <row r="5" spans="1:16" s="2" customFormat="1" ht="21.75" customHeight="1">
      <c r="B5" s="6"/>
      <c r="C5" s="6"/>
      <c r="D5" s="6"/>
      <c r="E5" s="6"/>
      <c r="F5" s="119"/>
      <c r="G5" s="119"/>
      <c r="H5" s="119"/>
      <c r="I5" s="119"/>
      <c r="J5" s="119"/>
      <c r="K5" s="119"/>
      <c r="L5" s="119"/>
      <c r="M5" s="119"/>
      <c r="N5" s="119"/>
    </row>
    <row r="6" spans="1:16" s="2" customFormat="1" ht="21.75" customHeight="1">
      <c r="D6" s="1570" t="s">
        <v>0</v>
      </c>
      <c r="E6" s="1570"/>
      <c r="F6" s="1571"/>
      <c r="G6" s="1572"/>
      <c r="H6" s="1572"/>
      <c r="I6" s="1572"/>
      <c r="J6" s="1572"/>
      <c r="K6" s="1572"/>
      <c r="L6" s="1573"/>
    </row>
    <row r="7" spans="1:16" s="2" customFormat="1" ht="30.75" customHeight="1">
      <c r="D7" s="1562" t="s">
        <v>1</v>
      </c>
      <c r="E7" s="1562"/>
      <c r="F7" s="1563" t="str">
        <f>'はじめに（PC）'!D4&amp;""</f>
        <v>○○・・・・・・活動組織</v>
      </c>
      <c r="G7" s="1564"/>
      <c r="H7" s="1564"/>
      <c r="I7" s="1564"/>
      <c r="J7" s="1564"/>
      <c r="K7" s="1564"/>
      <c r="L7" s="1565"/>
      <c r="P7" s="7"/>
    </row>
    <row r="8" spans="1:16" s="2" customFormat="1" ht="11.25" customHeight="1">
      <c r="D8" s="920"/>
      <c r="E8" s="920"/>
      <c r="F8" s="119"/>
      <c r="G8" s="921"/>
      <c r="H8" s="921"/>
      <c r="I8" s="921"/>
      <c r="J8" s="921"/>
      <c r="K8" s="921"/>
      <c r="L8" s="921"/>
    </row>
    <row r="9" spans="1:16" s="2" customFormat="1" ht="19.5" customHeight="1">
      <c r="D9" s="1570" t="s">
        <v>0</v>
      </c>
      <c r="E9" s="1570"/>
      <c r="F9" s="1571"/>
      <c r="G9" s="1572"/>
      <c r="H9" s="1572"/>
      <c r="I9" s="1572"/>
      <c r="J9" s="1572"/>
      <c r="K9" s="1572"/>
      <c r="L9" s="1573"/>
    </row>
    <row r="10" spans="1:16" s="2" customFormat="1" ht="30.75" customHeight="1">
      <c r="D10" s="1562" t="s">
        <v>2</v>
      </c>
      <c r="E10" s="1562"/>
      <c r="F10" s="1563" t="str">
        <f>'はじめに（PC）'!D5&amp;""</f>
        <v>○○　○○</v>
      </c>
      <c r="G10" s="1564"/>
      <c r="H10" s="1564"/>
      <c r="I10" s="1564"/>
      <c r="J10" s="1564"/>
      <c r="K10" s="1564"/>
      <c r="L10" s="1565"/>
      <c r="P10" s="7"/>
    </row>
    <row r="11" spans="1:16" s="2" customFormat="1" ht="11.25" customHeight="1">
      <c r="D11" s="920"/>
      <c r="E11" s="920"/>
      <c r="F11" s="922"/>
      <c r="H11" s="922"/>
      <c r="I11" s="922"/>
      <c r="J11" s="922"/>
      <c r="K11" s="922"/>
      <c r="L11" s="922"/>
    </row>
    <row r="12" spans="1:16" s="2" customFormat="1" ht="21.75" customHeight="1">
      <c r="D12" s="1570" t="s">
        <v>3</v>
      </c>
      <c r="E12" s="1570"/>
      <c r="F12" s="1571"/>
      <c r="G12" s="1572"/>
      <c r="H12" s="1572"/>
      <c r="I12" s="1572"/>
      <c r="J12" s="1572"/>
      <c r="K12" s="1572"/>
      <c r="L12" s="1573"/>
    </row>
    <row r="13" spans="1:16" s="2" customFormat="1" ht="30.75" customHeight="1">
      <c r="D13" s="1562" t="s">
        <v>4</v>
      </c>
      <c r="E13" s="1562"/>
      <c r="F13" s="1563" t="str">
        <f>'はじめに（PC）'!D6&amp;""</f>
        <v>○○市or○○町○○○</v>
      </c>
      <c r="G13" s="1564"/>
      <c r="H13" s="1564"/>
      <c r="I13" s="1564"/>
      <c r="J13" s="1564"/>
      <c r="K13" s="1564"/>
      <c r="L13" s="1565"/>
    </row>
    <row r="14" spans="1:16" s="2" customFormat="1" ht="20.25" customHeight="1">
      <c r="E14" s="8"/>
    </row>
    <row r="15" spans="1:16" s="2" customFormat="1" ht="21.75" customHeight="1">
      <c r="C15" s="8"/>
      <c r="D15" s="8"/>
      <c r="E15" s="8"/>
    </row>
    <row r="16" spans="1:16" s="2" customFormat="1" ht="21.75" customHeight="1">
      <c r="D16" s="1" t="s">
        <v>5</v>
      </c>
      <c r="E16" s="1566" t="s">
        <v>6</v>
      </c>
      <c r="F16" s="1566"/>
      <c r="G16" s="1566"/>
      <c r="H16" s="1566"/>
      <c r="I16" s="1566"/>
      <c r="J16" s="1566"/>
      <c r="K16" s="1566"/>
      <c r="L16" s="1566"/>
      <c r="M16" s="1566"/>
      <c r="N16" s="1566"/>
    </row>
    <row r="17" spans="1:35" s="2" customFormat="1" ht="16.5" customHeight="1">
      <c r="C17" s="3"/>
      <c r="D17" s="923"/>
      <c r="E17" s="923"/>
      <c r="F17" s="119"/>
      <c r="G17" s="119"/>
      <c r="H17" s="119"/>
      <c r="I17" s="119"/>
      <c r="J17" s="119"/>
      <c r="K17" s="119"/>
      <c r="L17" s="119"/>
      <c r="M17" s="119"/>
      <c r="N17" s="119"/>
    </row>
    <row r="18" spans="1:35" s="2" customFormat="1" ht="21.75" customHeight="1">
      <c r="D18" s="119" t="s">
        <v>7</v>
      </c>
      <c r="E18" s="6"/>
      <c r="F18" s="923"/>
      <c r="G18" s="923"/>
      <c r="H18" s="119"/>
      <c r="I18" s="119"/>
      <c r="J18" s="119"/>
      <c r="K18" s="119"/>
      <c r="L18" s="119"/>
      <c r="M18" s="119"/>
      <c r="N18" s="119"/>
    </row>
    <row r="19" spans="1:35" s="2" customFormat="1" ht="21.75" customHeight="1">
      <c r="D19" s="1323" t="s">
        <v>388</v>
      </c>
      <c r="E19" s="1567" t="s">
        <v>8</v>
      </c>
      <c r="F19" s="1568"/>
      <c r="G19" s="1568"/>
      <c r="H19" s="1568"/>
      <c r="I19" s="1568"/>
      <c r="J19" s="1568"/>
      <c r="K19" s="1568"/>
      <c r="L19" s="1569"/>
      <c r="M19" s="924" t="s">
        <v>9</v>
      </c>
    </row>
    <row r="20" spans="1:35" s="2" customFormat="1" ht="21.75" customHeight="1">
      <c r="D20" s="1322" t="s">
        <v>389</v>
      </c>
      <c r="E20" s="1567" t="s">
        <v>10</v>
      </c>
      <c r="F20" s="1568"/>
      <c r="G20" s="1568"/>
      <c r="H20" s="1568"/>
      <c r="I20" s="1568"/>
      <c r="J20" s="1568"/>
      <c r="K20" s="1568"/>
      <c r="L20" s="1569"/>
      <c r="M20" s="924" t="s">
        <v>11</v>
      </c>
    </row>
    <row r="21" spans="1:35" s="2" customFormat="1" ht="21.75" customHeight="1">
      <c r="D21" s="1322" t="s">
        <v>389</v>
      </c>
      <c r="E21" s="1567" t="s">
        <v>12</v>
      </c>
      <c r="F21" s="1568"/>
      <c r="G21" s="1568"/>
      <c r="H21" s="1568"/>
      <c r="I21" s="1568"/>
      <c r="J21" s="1568"/>
      <c r="K21" s="1568"/>
      <c r="L21" s="1569"/>
      <c r="M21" s="924" t="s">
        <v>11</v>
      </c>
    </row>
    <row r="22" spans="1:35" s="2" customFormat="1" ht="21.75" customHeight="1">
      <c r="D22" s="1322" t="s">
        <v>389</v>
      </c>
      <c r="E22" s="1553" t="s">
        <v>13</v>
      </c>
      <c r="F22" s="1554"/>
      <c r="G22" s="1554"/>
      <c r="H22" s="1554"/>
      <c r="I22" s="1554"/>
      <c r="J22" s="1554"/>
      <c r="K22" s="1554"/>
      <c r="L22" s="1555"/>
      <c r="M22" s="924" t="s">
        <v>11</v>
      </c>
    </row>
    <row r="23" spans="1:35" s="2" customFormat="1" ht="28.5" customHeight="1">
      <c r="C23" s="9"/>
      <c r="D23" s="9" t="s">
        <v>14</v>
      </c>
      <c r="E23" s="925"/>
      <c r="F23" s="925"/>
      <c r="G23" s="925"/>
      <c r="H23" s="926"/>
      <c r="I23" s="925"/>
      <c r="J23" s="925"/>
      <c r="K23" s="925"/>
      <c r="L23" s="925"/>
      <c r="M23" s="925"/>
      <c r="N23" s="925"/>
    </row>
    <row r="24" spans="1:35" s="2" customFormat="1" ht="48.75" customHeight="1">
      <c r="C24" s="9"/>
      <c r="D24" s="10"/>
      <c r="E24" s="925"/>
      <c r="F24" s="925"/>
      <c r="G24" s="925"/>
      <c r="H24" s="925"/>
      <c r="I24" s="925"/>
      <c r="J24" s="925"/>
      <c r="K24" s="925"/>
      <c r="L24" s="925"/>
      <c r="M24" s="925"/>
      <c r="N24" s="925"/>
    </row>
    <row r="25" spans="1:35" s="2" customFormat="1" ht="14.25" customHeight="1">
      <c r="C25" s="9" t="s">
        <v>15</v>
      </c>
      <c r="D25" s="9"/>
      <c r="E25" s="9"/>
      <c r="F25" s="9"/>
      <c r="G25" s="9"/>
      <c r="H25" s="9"/>
      <c r="I25" s="9"/>
      <c r="J25" s="9"/>
      <c r="K25" s="9"/>
      <c r="L25" s="9"/>
      <c r="M25" s="9"/>
      <c r="N25" s="9"/>
    </row>
    <row r="26" spans="1:35" s="2" customFormat="1" ht="45.75" customHeight="1">
      <c r="A26" s="11"/>
      <c r="B26" s="11"/>
      <c r="C26" s="1367" t="s">
        <v>16</v>
      </c>
      <c r="D26" s="1367"/>
      <c r="E26" s="1367"/>
      <c r="F26" s="1367"/>
      <c r="G26" s="1367"/>
      <c r="H26" s="1367"/>
      <c r="I26" s="1367"/>
      <c r="J26" s="1367"/>
      <c r="K26" s="1367"/>
      <c r="L26" s="1367"/>
      <c r="M26" s="1367"/>
      <c r="N26" s="1367"/>
    </row>
    <row r="27" spans="1:35" ht="18.75" customHeight="1">
      <c r="A27" s="927" t="s">
        <v>17</v>
      </c>
      <c r="B27" s="928"/>
      <c r="C27" s="928"/>
      <c r="D27" s="928"/>
      <c r="E27" s="928"/>
      <c r="F27" s="928"/>
      <c r="G27" s="928"/>
      <c r="H27" s="928"/>
      <c r="I27" s="928"/>
      <c r="J27" s="119"/>
      <c r="K27" s="119"/>
      <c r="L27" s="119"/>
      <c r="M27" s="119"/>
      <c r="N27" s="119"/>
    </row>
    <row r="28" spans="1:35" ht="21.75" customHeight="1">
      <c r="A28" s="927"/>
      <c r="B28" s="1367" t="s">
        <v>18</v>
      </c>
      <c r="C28" s="1367"/>
      <c r="D28" s="1367"/>
      <c r="E28" s="1367"/>
      <c r="F28" s="1367"/>
      <c r="G28" s="1367"/>
      <c r="H28" s="1367"/>
      <c r="I28" s="1367"/>
      <c r="J28" s="1367"/>
      <c r="K28" s="1367"/>
      <c r="L28" s="1367"/>
      <c r="M28" s="1367"/>
      <c r="N28" s="1367"/>
      <c r="O28" s="12"/>
      <c r="P28" s="12"/>
      <c r="Q28" s="12"/>
      <c r="R28" s="12"/>
      <c r="S28" s="12"/>
      <c r="T28" s="12"/>
      <c r="U28" s="12"/>
      <c r="V28" s="12"/>
      <c r="W28" s="12"/>
      <c r="X28" s="12"/>
      <c r="Y28" s="12"/>
      <c r="Z28" s="12"/>
      <c r="AA28" s="12"/>
      <c r="AB28" s="12"/>
      <c r="AC28" s="12"/>
      <c r="AD28" s="12"/>
      <c r="AE28" s="12"/>
      <c r="AF28" s="12"/>
      <c r="AG28" s="12"/>
      <c r="AH28" s="12"/>
      <c r="AI28" s="12"/>
    </row>
    <row r="29" spans="1:35" ht="18.75" customHeight="1">
      <c r="A29" s="927"/>
      <c r="B29" s="1" t="s">
        <v>19</v>
      </c>
      <c r="C29" s="1"/>
      <c r="D29" s="119"/>
      <c r="E29" s="119"/>
      <c r="F29" s="929"/>
      <c r="G29" s="929"/>
      <c r="H29" s="930"/>
      <c r="I29" s="930"/>
      <c r="J29" s="119"/>
      <c r="K29" s="119"/>
      <c r="L29" s="119"/>
      <c r="M29" s="119"/>
      <c r="N29" s="119"/>
    </row>
    <row r="30" spans="1:35" ht="26.25" customHeight="1">
      <c r="A30" s="931"/>
      <c r="B30" s="1556"/>
      <c r="C30" s="1557"/>
      <c r="D30" s="1558" t="s">
        <v>20</v>
      </c>
      <c r="E30" s="1559"/>
      <c r="F30" s="1558" t="s">
        <v>21</v>
      </c>
      <c r="G30" s="1559"/>
      <c r="H30" s="1560" t="s">
        <v>22</v>
      </c>
      <c r="I30" s="1561"/>
      <c r="J30" s="1558" t="s">
        <v>23</v>
      </c>
      <c r="K30" s="1559"/>
      <c r="L30" s="932" t="s">
        <v>23</v>
      </c>
      <c r="M30" s="119"/>
      <c r="N30" s="119"/>
    </row>
    <row r="31" spans="1:35" ht="7.5" customHeight="1">
      <c r="A31" s="931"/>
      <c r="B31" s="1529" t="s">
        <v>24</v>
      </c>
      <c r="C31" s="1530"/>
      <c r="D31" s="1549"/>
      <c r="E31" s="1550"/>
      <c r="F31" s="1549"/>
      <c r="G31" s="1550"/>
      <c r="H31" s="1551"/>
      <c r="I31" s="1552"/>
      <c r="J31" s="1549"/>
      <c r="K31" s="1550"/>
      <c r="L31" s="933"/>
      <c r="M31" s="934"/>
      <c r="N31" s="119"/>
    </row>
    <row r="32" spans="1:35" ht="18.75" customHeight="1">
      <c r="A32" s="931"/>
      <c r="B32" s="1531"/>
      <c r="C32" s="1532"/>
      <c r="D32" s="1545"/>
      <c r="E32" s="1546"/>
      <c r="F32" s="1545"/>
      <c r="G32" s="1546"/>
      <c r="H32" s="1547"/>
      <c r="I32" s="1548"/>
      <c r="J32" s="1545"/>
      <c r="K32" s="1546"/>
      <c r="L32" s="1304"/>
      <c r="M32" s="934"/>
      <c r="N32" s="119"/>
    </row>
    <row r="33" spans="1:17" ht="7.5" customHeight="1">
      <c r="A33" s="931"/>
      <c r="B33" s="1529" t="s">
        <v>25</v>
      </c>
      <c r="C33" s="1530"/>
      <c r="D33" s="1541"/>
      <c r="E33" s="1542"/>
      <c r="F33" s="1541"/>
      <c r="G33" s="1542"/>
      <c r="H33" s="1543"/>
      <c r="I33" s="1544"/>
      <c r="J33" s="1541"/>
      <c r="K33" s="1542"/>
      <c r="L33" s="935"/>
      <c r="M33" s="934"/>
      <c r="N33" s="119"/>
    </row>
    <row r="34" spans="1:17" ht="18.75" customHeight="1">
      <c r="A34" s="931"/>
      <c r="B34" s="1531"/>
      <c r="C34" s="1532"/>
      <c r="D34" s="1545"/>
      <c r="E34" s="1546"/>
      <c r="F34" s="1545"/>
      <c r="G34" s="1546"/>
      <c r="H34" s="1547"/>
      <c r="I34" s="1548"/>
      <c r="J34" s="1545"/>
      <c r="K34" s="1546"/>
      <c r="L34" s="1305"/>
      <c r="M34" s="934"/>
      <c r="N34" s="119"/>
    </row>
    <row r="35" spans="1:17" ht="7.5" customHeight="1">
      <c r="A35" s="931"/>
      <c r="B35" s="1529" t="s">
        <v>26</v>
      </c>
      <c r="C35" s="1530"/>
      <c r="D35" s="1541"/>
      <c r="E35" s="1542"/>
      <c r="F35" s="1541"/>
      <c r="G35" s="1542"/>
      <c r="H35" s="1543"/>
      <c r="I35" s="1544"/>
      <c r="J35" s="1541"/>
      <c r="K35" s="1542"/>
      <c r="L35" s="936"/>
      <c r="M35" s="934"/>
      <c r="N35" s="119"/>
    </row>
    <row r="36" spans="1:17" ht="18.75" customHeight="1">
      <c r="A36" s="931"/>
      <c r="B36" s="1531"/>
      <c r="C36" s="1532"/>
      <c r="D36" s="1545"/>
      <c r="E36" s="1546"/>
      <c r="F36" s="1545"/>
      <c r="G36" s="1546"/>
      <c r="H36" s="1547"/>
      <c r="I36" s="1548"/>
      <c r="J36" s="1545"/>
      <c r="K36" s="1546"/>
      <c r="L36" s="1304"/>
      <c r="M36" s="934"/>
      <c r="N36" s="119"/>
    </row>
    <row r="37" spans="1:17" ht="9" customHeight="1">
      <c r="A37" s="931"/>
      <c r="B37" s="1529" t="s">
        <v>27</v>
      </c>
      <c r="C37" s="1530"/>
      <c r="D37" s="1533"/>
      <c r="E37" s="1534"/>
      <c r="F37" s="1533"/>
      <c r="G37" s="1534"/>
      <c r="H37" s="1535"/>
      <c r="I37" s="1536"/>
      <c r="J37" s="1533"/>
      <c r="K37" s="1534"/>
      <c r="L37" s="937"/>
      <c r="M37" s="934"/>
      <c r="N37" s="119"/>
    </row>
    <row r="38" spans="1:17" ht="22.5" customHeight="1">
      <c r="A38" s="931"/>
      <c r="B38" s="1531"/>
      <c r="C38" s="1532"/>
      <c r="D38" s="1537"/>
      <c r="E38" s="1538"/>
      <c r="F38" s="1537"/>
      <c r="G38" s="1538"/>
      <c r="H38" s="1539"/>
      <c r="I38" s="1540"/>
      <c r="J38" s="1537"/>
      <c r="K38" s="1538"/>
      <c r="L38" s="1319"/>
      <c r="M38" s="934"/>
      <c r="N38" s="119"/>
    </row>
    <row r="39" spans="1:17" ht="9" customHeight="1">
      <c r="A39" s="931"/>
      <c r="B39" s="1529" t="s">
        <v>28</v>
      </c>
      <c r="C39" s="1530"/>
      <c r="D39" s="1533"/>
      <c r="E39" s="1534"/>
      <c r="F39" s="1533"/>
      <c r="G39" s="1534"/>
      <c r="H39" s="1535"/>
      <c r="I39" s="1536"/>
      <c r="J39" s="1533"/>
      <c r="K39" s="1534"/>
      <c r="L39" s="937"/>
      <c r="M39" s="934"/>
      <c r="N39" s="119"/>
    </row>
    <row r="40" spans="1:17" ht="22.5" customHeight="1">
      <c r="A40" s="931"/>
      <c r="B40" s="1531"/>
      <c r="C40" s="1532"/>
      <c r="D40" s="1537"/>
      <c r="E40" s="1538"/>
      <c r="F40" s="1537"/>
      <c r="G40" s="1538"/>
      <c r="H40" s="1539"/>
      <c r="I40" s="1540"/>
      <c r="J40" s="1537"/>
      <c r="K40" s="1538"/>
      <c r="L40" s="1319"/>
      <c r="M40" s="934"/>
      <c r="N40" s="119"/>
    </row>
    <row r="41" spans="1:17" s="13" customFormat="1" ht="18" customHeight="1">
      <c r="A41" s="927"/>
      <c r="B41" s="1" t="s">
        <v>29</v>
      </c>
      <c r="M41" s="938"/>
      <c r="N41" s="938"/>
      <c r="Q41" s="14"/>
    </row>
    <row r="42" spans="1:17" ht="21" customHeight="1">
      <c r="A42" s="939"/>
      <c r="B42" s="1521" t="s">
        <v>30</v>
      </c>
      <c r="C42" s="1522"/>
      <c r="D42" s="940"/>
      <c r="E42" s="941"/>
      <c r="F42" s="941"/>
      <c r="G42" s="941"/>
      <c r="H42" s="941"/>
      <c r="I42" s="941"/>
      <c r="J42" s="941"/>
      <c r="K42" s="942"/>
      <c r="L42" s="1402" t="s">
        <v>31</v>
      </c>
      <c r="M42" s="1525" t="s">
        <v>4948</v>
      </c>
      <c r="N42" s="1527" t="s">
        <v>32</v>
      </c>
    </row>
    <row r="43" spans="1:17" ht="21" customHeight="1">
      <c r="A43" s="939"/>
      <c r="B43" s="1523"/>
      <c r="C43" s="1524"/>
      <c r="D43" s="1416" t="s">
        <v>33</v>
      </c>
      <c r="E43" s="1417"/>
      <c r="F43" s="1416" t="s">
        <v>34</v>
      </c>
      <c r="G43" s="1417"/>
      <c r="H43" s="1416" t="s">
        <v>35</v>
      </c>
      <c r="I43" s="1417"/>
      <c r="J43" s="1416" t="s">
        <v>36</v>
      </c>
      <c r="K43" s="1417"/>
      <c r="L43" s="1404"/>
      <c r="M43" s="1526"/>
      <c r="N43" s="1528"/>
    </row>
    <row r="44" spans="1:17" ht="9" customHeight="1">
      <c r="A44" s="939"/>
      <c r="B44" s="943"/>
      <c r="C44" s="1511" t="s">
        <v>37</v>
      </c>
      <c r="D44" s="1513"/>
      <c r="E44" s="1514"/>
      <c r="F44" s="1513"/>
      <c r="G44" s="1514"/>
      <c r="H44" s="1513"/>
      <c r="I44" s="1514"/>
      <c r="J44" s="1515"/>
      <c r="K44" s="1516"/>
      <c r="L44" s="944">
        <f>SUM(D44,F44,H44)</f>
        <v>0</v>
      </c>
      <c r="M44" s="945"/>
      <c r="N44" s="946"/>
    </row>
    <row r="45" spans="1:17" ht="18.75" customHeight="1">
      <c r="A45" s="939"/>
      <c r="B45" s="943"/>
      <c r="C45" s="1512"/>
      <c r="D45" s="1519">
        <v>0</v>
      </c>
      <c r="E45" s="1520"/>
      <c r="F45" s="1519">
        <v>0</v>
      </c>
      <c r="G45" s="1520"/>
      <c r="H45" s="1519">
        <v>0</v>
      </c>
      <c r="I45" s="1520"/>
      <c r="J45" s="1517"/>
      <c r="K45" s="1518"/>
      <c r="L45" s="947">
        <f>SUM(D45:I45)</f>
        <v>0</v>
      </c>
      <c r="M45" s="966">
        <v>0</v>
      </c>
      <c r="N45" s="946">
        <f>SUM('別紙1 活動計画書'!I16,'別紙1 活動計画書'!I27,'加算措置（みどり加算以外）'!I37,'加算措置（みどり加算以外）'!I68,'加算措置（みどり加算以外）'!O101)+IF('別紙1 活動計画書'!V45="○",MIN('別紙1 活動計画書'!S47,'別紙1 活動計画書'!I44),'別紙1 活動計画書'!I44)+IFERROR(VLOOKUP("○",'加算措置（みどり加算以外）'!I78:P80,5,FALSE),0)+IF('加算措置（みどり加算以外）'!J74&gt;0,400000,0)+MAX('加算措置（みどり加算）'!S41:AE41)</f>
        <v>0</v>
      </c>
    </row>
    <row r="46" spans="1:17" ht="9" customHeight="1">
      <c r="A46" s="939"/>
      <c r="B46" s="943"/>
      <c r="C46" s="1505" t="s">
        <v>38</v>
      </c>
      <c r="D46" s="1476"/>
      <c r="E46" s="1508"/>
      <c r="F46" s="1476"/>
      <c r="G46" s="1508"/>
      <c r="H46" s="1476"/>
      <c r="I46" s="1508"/>
      <c r="J46" s="1476"/>
      <c r="K46" s="1508"/>
      <c r="L46" s="948">
        <f>SUM(D46:K46)</f>
        <v>0</v>
      </c>
      <c r="M46" s="948"/>
      <c r="N46" s="949"/>
    </row>
    <row r="47" spans="1:17" ht="18.75" customHeight="1">
      <c r="A47" s="939"/>
      <c r="B47" s="943"/>
      <c r="C47" s="1506"/>
      <c r="D47" s="1509">
        <v>0</v>
      </c>
      <c r="E47" s="1510"/>
      <c r="F47" s="1509">
        <v>0</v>
      </c>
      <c r="G47" s="1510"/>
      <c r="H47" s="1509">
        <v>0</v>
      </c>
      <c r="I47" s="1510"/>
      <c r="J47" s="1509">
        <v>0</v>
      </c>
      <c r="K47" s="1510"/>
      <c r="L47" s="1495">
        <f>SUM(D47:J47)</f>
        <v>0</v>
      </c>
      <c r="M47" s="1497">
        <v>0</v>
      </c>
      <c r="N47" s="1499">
        <v>0</v>
      </c>
    </row>
    <row r="48" spans="1:17" ht="9" customHeight="1">
      <c r="A48" s="939"/>
      <c r="B48" s="950"/>
      <c r="C48" s="1506"/>
      <c r="D48" s="1501" t="s">
        <v>39</v>
      </c>
      <c r="E48" s="951"/>
      <c r="F48" s="1503" t="s">
        <v>39</v>
      </c>
      <c r="G48" s="951"/>
      <c r="H48" s="1503" t="s">
        <v>39</v>
      </c>
      <c r="I48" s="951"/>
      <c r="J48" s="1503" t="s">
        <v>39</v>
      </c>
      <c r="K48" s="951"/>
      <c r="L48" s="1495"/>
      <c r="M48" s="1497"/>
      <c r="N48" s="1499"/>
    </row>
    <row r="49" spans="1:34" ht="22.5" customHeight="1">
      <c r="A49" s="939"/>
      <c r="B49" s="952"/>
      <c r="C49" s="1507"/>
      <c r="D49" s="1502"/>
      <c r="E49" s="1320"/>
      <c r="F49" s="1504"/>
      <c r="G49" s="1320"/>
      <c r="H49" s="1504"/>
      <c r="I49" s="1320"/>
      <c r="J49" s="1504"/>
      <c r="K49" s="1320"/>
      <c r="L49" s="1496"/>
      <c r="M49" s="1498"/>
      <c r="N49" s="1500"/>
    </row>
    <row r="50" spans="1:34" ht="9" customHeight="1">
      <c r="A50" s="939"/>
      <c r="B50" s="1472" t="s">
        <v>40</v>
      </c>
      <c r="C50" s="1474" t="s">
        <v>41</v>
      </c>
      <c r="D50" s="1476">
        <v>0</v>
      </c>
      <c r="E50" s="1477"/>
      <c r="F50" s="1477"/>
      <c r="G50" s="1477"/>
      <c r="H50" s="1477"/>
      <c r="I50" s="1477"/>
      <c r="J50" s="1477"/>
      <c r="K50" s="1477"/>
      <c r="L50" s="1477"/>
      <c r="M50" s="1478"/>
      <c r="N50" s="949"/>
    </row>
    <row r="51" spans="1:34" ht="18.75" customHeight="1">
      <c r="A51" s="939"/>
      <c r="B51" s="1473"/>
      <c r="C51" s="1475"/>
      <c r="D51" s="1479">
        <v>0</v>
      </c>
      <c r="E51" s="1480"/>
      <c r="F51" s="1480"/>
      <c r="G51" s="1480"/>
      <c r="H51" s="1480"/>
      <c r="I51" s="1480"/>
      <c r="J51" s="1480"/>
      <c r="K51" s="1480"/>
      <c r="L51" s="1480"/>
      <c r="M51" s="1481"/>
      <c r="N51" s="1321">
        <v>0</v>
      </c>
    </row>
    <row r="52" spans="1:34" ht="41.25" customHeight="1">
      <c r="A52" s="939"/>
      <c r="B52" s="1482" t="s">
        <v>408</v>
      </c>
      <c r="C52" s="1482"/>
      <c r="D52" s="1482"/>
      <c r="E52" s="1482"/>
      <c r="F52" s="1482"/>
      <c r="G52" s="1482"/>
      <c r="H52" s="1482"/>
      <c r="I52" s="1482"/>
      <c r="J52" s="1482"/>
      <c r="K52" s="1482"/>
      <c r="L52" s="1482"/>
      <c r="M52" s="1482"/>
      <c r="N52" s="1482"/>
      <c r="O52" s="15"/>
      <c r="P52" s="15"/>
      <c r="Q52" s="15"/>
      <c r="R52" s="15"/>
      <c r="S52" s="15"/>
      <c r="T52" s="15"/>
      <c r="U52" s="15"/>
      <c r="V52" s="15"/>
      <c r="W52" s="15"/>
      <c r="X52" s="15"/>
      <c r="Y52" s="15"/>
      <c r="Z52" s="15"/>
      <c r="AA52" s="15"/>
      <c r="AB52" s="15"/>
      <c r="AC52" s="15"/>
      <c r="AD52" s="15"/>
      <c r="AE52" s="15"/>
      <c r="AF52" s="15"/>
      <c r="AG52" s="15"/>
      <c r="AH52" s="15"/>
    </row>
    <row r="53" spans="1:34" s="2" customFormat="1" ht="15.75" customHeight="1">
      <c r="A53" s="261"/>
      <c r="B53" s="1483" t="s">
        <v>42</v>
      </c>
      <c r="C53" s="1484"/>
      <c r="D53" s="1484"/>
      <c r="E53" s="1485"/>
      <c r="F53" s="1401" t="s">
        <v>43</v>
      </c>
      <c r="G53" s="1494"/>
      <c r="H53" s="1494"/>
      <c r="I53" s="1402"/>
      <c r="J53" s="1401" t="s">
        <v>44</v>
      </c>
      <c r="K53" s="1402"/>
      <c r="L53" s="1412" t="s">
        <v>45</v>
      </c>
    </row>
    <row r="54" spans="1:34" s="2" customFormat="1" ht="21.75" customHeight="1">
      <c r="A54" s="261"/>
      <c r="B54" s="1486"/>
      <c r="C54" s="1487"/>
      <c r="D54" s="1487"/>
      <c r="E54" s="1488"/>
      <c r="F54" s="953"/>
      <c r="G54" s="954"/>
      <c r="H54" s="1492" t="s">
        <v>4901</v>
      </c>
      <c r="I54" s="1493"/>
      <c r="J54" s="1403"/>
      <c r="K54" s="1404"/>
      <c r="L54" s="1414"/>
    </row>
    <row r="55" spans="1:34" s="2" customFormat="1" ht="9" customHeight="1">
      <c r="A55" s="261"/>
      <c r="B55" s="1486"/>
      <c r="C55" s="1487"/>
      <c r="D55" s="1487"/>
      <c r="E55" s="1488"/>
      <c r="F55" s="1489"/>
      <c r="G55" s="1489"/>
      <c r="H55" s="1490"/>
      <c r="I55" s="1490"/>
      <c r="J55" s="1489"/>
      <c r="K55" s="1489"/>
      <c r="L55" s="955"/>
    </row>
    <row r="56" spans="1:34" s="2" customFormat="1" ht="22.5" customHeight="1">
      <c r="A56" s="261"/>
      <c r="B56" s="1486"/>
      <c r="C56" s="1487"/>
      <c r="D56" s="1487"/>
      <c r="E56" s="1488"/>
      <c r="F56" s="1491">
        <v>0</v>
      </c>
      <c r="G56" s="1463"/>
      <c r="H56" s="1464">
        <v>0</v>
      </c>
      <c r="I56" s="1464"/>
      <c r="J56" s="1463">
        <v>0</v>
      </c>
      <c r="K56" s="1463"/>
      <c r="L56" s="967">
        <v>0</v>
      </c>
    </row>
    <row r="57" spans="1:34" s="2" customFormat="1" ht="9" customHeight="1">
      <c r="A57" s="261"/>
      <c r="B57" s="956"/>
      <c r="C57" s="1455" t="s">
        <v>46</v>
      </c>
      <c r="D57" s="1456"/>
      <c r="E57" s="1457"/>
      <c r="F57" s="1461"/>
      <c r="G57" s="1461"/>
      <c r="H57" s="1462"/>
      <c r="I57" s="1462"/>
      <c r="J57" s="1461"/>
      <c r="K57" s="1461"/>
      <c r="L57" s="957"/>
    </row>
    <row r="58" spans="1:34" s="2" customFormat="1" ht="22.5" customHeight="1">
      <c r="A58" s="261"/>
      <c r="B58" s="958"/>
      <c r="C58" s="1458"/>
      <c r="D58" s="1459"/>
      <c r="E58" s="1460"/>
      <c r="F58" s="1463">
        <v>0</v>
      </c>
      <c r="G58" s="1463"/>
      <c r="H58" s="1464">
        <v>0</v>
      </c>
      <c r="I58" s="1464"/>
      <c r="J58" s="1463">
        <v>0</v>
      </c>
      <c r="K58" s="1463"/>
      <c r="L58" s="967">
        <v>0</v>
      </c>
    </row>
    <row r="59" spans="1:34" s="2" customFormat="1" ht="18" customHeight="1">
      <c r="A59" s="261"/>
      <c r="B59" s="1465" t="s">
        <v>47</v>
      </c>
      <c r="C59" s="1465"/>
      <c r="D59" s="1465"/>
      <c r="E59" s="1465"/>
      <c r="F59" s="1465"/>
      <c r="G59" s="1465"/>
      <c r="H59" s="1465"/>
      <c r="I59" s="1465"/>
      <c r="J59" s="1465"/>
      <c r="K59" s="1465"/>
      <c r="L59" s="1465"/>
      <c r="M59" s="1465"/>
      <c r="N59" s="1465"/>
    </row>
    <row r="60" spans="1:34" ht="18" customHeight="1">
      <c r="B60" s="13" t="s">
        <v>48</v>
      </c>
    </row>
    <row r="61" spans="1:34" s="16" customFormat="1" ht="18.75" customHeight="1">
      <c r="A61" s="959"/>
      <c r="B61" s="960" t="s">
        <v>49</v>
      </c>
      <c r="E61" s="961"/>
    </row>
    <row r="62" spans="1:34" ht="18.75" customHeight="1">
      <c r="B62" s="13" t="s">
        <v>50</v>
      </c>
    </row>
    <row r="63" spans="1:34" ht="26.25" customHeight="1">
      <c r="A63" s="959"/>
      <c r="B63" s="1466" t="s">
        <v>51</v>
      </c>
      <c r="C63" s="1466"/>
      <c r="D63" s="1466"/>
      <c r="E63" s="1466"/>
      <c r="F63" s="1466"/>
      <c r="G63" s="1466"/>
      <c r="H63" s="1466"/>
      <c r="I63" s="1466"/>
      <c r="J63" s="1466"/>
      <c r="K63" s="1466"/>
      <c r="L63" s="1466"/>
      <c r="M63" s="1466"/>
      <c r="N63" s="1466"/>
    </row>
    <row r="64" spans="1:34" ht="26.25" customHeight="1">
      <c r="B64" s="13" t="s">
        <v>399</v>
      </c>
      <c r="D64" s="13"/>
      <c r="E64" s="13"/>
      <c r="F64" s="13"/>
      <c r="G64" s="962"/>
      <c r="H64" s="13"/>
      <c r="I64" s="13"/>
      <c r="J64" s="13"/>
      <c r="K64" s="13"/>
      <c r="L64" s="13"/>
    </row>
    <row r="65" spans="2:34" ht="30" customHeight="1">
      <c r="B65" s="1467" t="s">
        <v>400</v>
      </c>
      <c r="C65" s="1467"/>
      <c r="D65" s="1467"/>
      <c r="E65" s="1467"/>
      <c r="F65" s="962"/>
      <c r="H65" s="962"/>
    </row>
    <row r="66" spans="2:34" ht="7.5" customHeight="1">
      <c r="B66" s="1469">
        <f>L44+L46-D66</f>
        <v>0</v>
      </c>
      <c r="C66" s="1470"/>
      <c r="D66" s="1470"/>
      <c r="E66" s="1471"/>
      <c r="F66" s="963"/>
      <c r="G66" s="963"/>
      <c r="H66" s="963"/>
    </row>
    <row r="67" spans="2:34" ht="18" customHeight="1">
      <c r="B67" s="1468">
        <v>0</v>
      </c>
      <c r="C67" s="1468"/>
      <c r="D67" s="1468"/>
      <c r="E67" s="1468"/>
      <c r="F67" s="964"/>
      <c r="G67" s="964"/>
      <c r="H67" s="964"/>
      <c r="I67" s="12"/>
      <c r="J67" s="12"/>
      <c r="K67" s="12"/>
      <c r="L67" s="12"/>
      <c r="M67" s="12"/>
      <c r="N67" s="12"/>
      <c r="O67" s="12"/>
      <c r="P67" s="12"/>
      <c r="Q67" s="12"/>
      <c r="R67" s="12"/>
      <c r="S67" s="12"/>
      <c r="T67" s="12"/>
      <c r="U67" s="12"/>
      <c r="V67" s="12"/>
    </row>
    <row r="68" spans="2:34" ht="43.35" customHeight="1">
      <c r="B68" s="1367" t="s">
        <v>52</v>
      </c>
      <c r="C68" s="1367"/>
      <c r="D68" s="1367"/>
      <c r="E68" s="1367"/>
      <c r="F68" s="1367"/>
      <c r="G68" s="1367"/>
      <c r="H68" s="1367"/>
      <c r="I68" s="1367"/>
      <c r="J68" s="1367"/>
      <c r="K68" s="1367"/>
      <c r="L68" s="1367"/>
      <c r="M68" s="1367"/>
      <c r="N68" s="1367"/>
      <c r="O68" s="12"/>
      <c r="P68" s="12"/>
      <c r="Q68" s="12"/>
      <c r="R68" s="12"/>
      <c r="S68" s="12"/>
      <c r="T68" s="12"/>
      <c r="U68" s="12"/>
      <c r="V68" s="12"/>
      <c r="W68" s="12"/>
      <c r="X68" s="12"/>
      <c r="Y68" s="12"/>
      <c r="Z68" s="12"/>
      <c r="AA68" s="12"/>
      <c r="AB68" s="12"/>
      <c r="AC68" s="12"/>
      <c r="AD68" s="12"/>
      <c r="AE68" s="12"/>
      <c r="AF68" s="12"/>
      <c r="AG68" s="12"/>
      <c r="AH68" s="12"/>
    </row>
    <row r="69" spans="2:34" ht="15" customHeight="1">
      <c r="B69" s="965" t="s">
        <v>15</v>
      </c>
      <c r="C69" s="9"/>
      <c r="D69" s="9"/>
      <c r="E69" s="9"/>
      <c r="F69" s="9"/>
      <c r="G69" s="9"/>
      <c r="H69" s="9"/>
      <c r="I69" s="9"/>
      <c r="J69" s="9"/>
      <c r="K69" s="9"/>
      <c r="L69" s="9"/>
      <c r="M69" s="9"/>
      <c r="N69" s="9"/>
    </row>
    <row r="70" spans="2:34" ht="24.75" customHeight="1">
      <c r="B70" s="1367" t="s">
        <v>53</v>
      </c>
      <c r="C70" s="1367"/>
      <c r="D70" s="1367"/>
      <c r="E70" s="1367"/>
      <c r="F70" s="1367"/>
      <c r="G70" s="1367"/>
      <c r="H70" s="1367"/>
      <c r="I70" s="1367"/>
      <c r="J70" s="1367"/>
      <c r="K70" s="1367"/>
      <c r="L70" s="1367"/>
      <c r="M70" s="1367"/>
      <c r="N70" s="1367"/>
      <c r="O70" s="12"/>
      <c r="P70" s="12"/>
      <c r="Q70" s="12"/>
      <c r="R70" s="12"/>
      <c r="S70" s="12"/>
      <c r="T70" s="12"/>
      <c r="U70" s="12"/>
      <c r="V70" s="12"/>
      <c r="W70" s="12"/>
      <c r="X70" s="12"/>
      <c r="Y70" s="12"/>
      <c r="Z70" s="12"/>
      <c r="AA70" s="12"/>
      <c r="AB70" s="12"/>
      <c r="AC70" s="12"/>
      <c r="AD70" s="12"/>
      <c r="AE70" s="12"/>
      <c r="AF70" s="12"/>
      <c r="AG70" s="12"/>
      <c r="AH70" s="12"/>
    </row>
    <row r="107" spans="2:16" ht="22.5" customHeight="1">
      <c r="B107" s="17"/>
      <c r="D107" s="13"/>
      <c r="E107" s="13"/>
      <c r="F107" s="13"/>
      <c r="G107" s="13"/>
      <c r="H107" s="13"/>
      <c r="I107" s="13"/>
      <c r="J107" s="13"/>
      <c r="K107" s="13"/>
      <c r="L107" s="13"/>
      <c r="M107" s="13"/>
      <c r="N107" s="13"/>
      <c r="O107" s="13"/>
      <c r="P107" s="13"/>
    </row>
    <row r="110" spans="2:16" ht="30" customHeight="1"/>
    <row r="322" ht="65.25" customHeight="1"/>
  </sheetData>
  <sheetProtection sheet="1" selectLockedCells="1"/>
  <mergeCells count="133">
    <mergeCell ref="D9:E9"/>
    <mergeCell ref="F9:L9"/>
    <mergeCell ref="D10:E10"/>
    <mergeCell ref="D12:E12"/>
    <mergeCell ref="F12:L12"/>
    <mergeCell ref="M3:N3"/>
    <mergeCell ref="B4:N4"/>
    <mergeCell ref="D6:E6"/>
    <mergeCell ref="F6:L6"/>
    <mergeCell ref="D7:E7"/>
    <mergeCell ref="F7:L7"/>
    <mergeCell ref="F10:L10"/>
    <mergeCell ref="E22:L22"/>
    <mergeCell ref="C26:N26"/>
    <mergeCell ref="B28:N28"/>
    <mergeCell ref="B30:C30"/>
    <mergeCell ref="D30:E30"/>
    <mergeCell ref="F30:G30"/>
    <mergeCell ref="H30:I30"/>
    <mergeCell ref="J30:K30"/>
    <mergeCell ref="D13:E13"/>
    <mergeCell ref="F13:L13"/>
    <mergeCell ref="E16:N16"/>
    <mergeCell ref="E19:L19"/>
    <mergeCell ref="E20:L20"/>
    <mergeCell ref="E21:L21"/>
    <mergeCell ref="B31:C32"/>
    <mergeCell ref="D31:E31"/>
    <mergeCell ref="F31:G31"/>
    <mergeCell ref="H31:I31"/>
    <mergeCell ref="J31:K31"/>
    <mergeCell ref="D32:E32"/>
    <mergeCell ref="F32:G32"/>
    <mergeCell ref="H32:I32"/>
    <mergeCell ref="J32:K32"/>
    <mergeCell ref="B33:C34"/>
    <mergeCell ref="D33:E33"/>
    <mergeCell ref="F33:G33"/>
    <mergeCell ref="H33:I33"/>
    <mergeCell ref="J33:K33"/>
    <mergeCell ref="D34:E34"/>
    <mergeCell ref="F34:G34"/>
    <mergeCell ref="H34:I34"/>
    <mergeCell ref="J34:K34"/>
    <mergeCell ref="B35:C36"/>
    <mergeCell ref="D35:E35"/>
    <mergeCell ref="F35:G35"/>
    <mergeCell ref="H35:I35"/>
    <mergeCell ref="J35:K35"/>
    <mergeCell ref="D36:E36"/>
    <mergeCell ref="F36:G36"/>
    <mergeCell ref="H36:I36"/>
    <mergeCell ref="J36:K36"/>
    <mergeCell ref="B37:C38"/>
    <mergeCell ref="D37:E37"/>
    <mergeCell ref="F37:G37"/>
    <mergeCell ref="H37:I37"/>
    <mergeCell ref="J37:K37"/>
    <mergeCell ref="D38:E38"/>
    <mergeCell ref="F38:G38"/>
    <mergeCell ref="H38:I38"/>
    <mergeCell ref="J38:K38"/>
    <mergeCell ref="L42:L43"/>
    <mergeCell ref="M42:M43"/>
    <mergeCell ref="N42:N43"/>
    <mergeCell ref="D43:E43"/>
    <mergeCell ref="F43:G43"/>
    <mergeCell ref="H43:I43"/>
    <mergeCell ref="J43:K43"/>
    <mergeCell ref="B39:C40"/>
    <mergeCell ref="D39:E39"/>
    <mergeCell ref="F39:G39"/>
    <mergeCell ref="H39:I39"/>
    <mergeCell ref="J39:K39"/>
    <mergeCell ref="D40:E40"/>
    <mergeCell ref="F40:G40"/>
    <mergeCell ref="H40:I40"/>
    <mergeCell ref="J40:K40"/>
    <mergeCell ref="C44:C45"/>
    <mergeCell ref="D44:E44"/>
    <mergeCell ref="F44:G44"/>
    <mergeCell ref="H44:I44"/>
    <mergeCell ref="J44:K45"/>
    <mergeCell ref="D45:E45"/>
    <mergeCell ref="F45:G45"/>
    <mergeCell ref="H45:I45"/>
    <mergeCell ref="B42:C43"/>
    <mergeCell ref="L47:L49"/>
    <mergeCell ref="M47:M49"/>
    <mergeCell ref="N47:N49"/>
    <mergeCell ref="D48:D49"/>
    <mergeCell ref="F48:F49"/>
    <mergeCell ref="H48:H49"/>
    <mergeCell ref="J48:J49"/>
    <mergeCell ref="C46:C49"/>
    <mergeCell ref="D46:E46"/>
    <mergeCell ref="F46:G46"/>
    <mergeCell ref="H46:I46"/>
    <mergeCell ref="J46:K46"/>
    <mergeCell ref="D47:E47"/>
    <mergeCell ref="F47:G47"/>
    <mergeCell ref="H47:I47"/>
    <mergeCell ref="J47:K47"/>
    <mergeCell ref="B50:B51"/>
    <mergeCell ref="C50:C51"/>
    <mergeCell ref="D50:M50"/>
    <mergeCell ref="D51:M51"/>
    <mergeCell ref="B52:N52"/>
    <mergeCell ref="B53:E56"/>
    <mergeCell ref="F55:G55"/>
    <mergeCell ref="H55:I55"/>
    <mergeCell ref="J55:K55"/>
    <mergeCell ref="F56:G56"/>
    <mergeCell ref="H56:I56"/>
    <mergeCell ref="J56:K56"/>
    <mergeCell ref="H54:I54"/>
    <mergeCell ref="F53:I53"/>
    <mergeCell ref="J53:K54"/>
    <mergeCell ref="L53:L54"/>
    <mergeCell ref="C57:E58"/>
    <mergeCell ref="F57:G57"/>
    <mergeCell ref="H57:I57"/>
    <mergeCell ref="J57:K57"/>
    <mergeCell ref="F58:G58"/>
    <mergeCell ref="B70:N70"/>
    <mergeCell ref="B68:N68"/>
    <mergeCell ref="H58:I58"/>
    <mergeCell ref="J58:K58"/>
    <mergeCell ref="B59:N59"/>
    <mergeCell ref="B63:N63"/>
    <mergeCell ref="B65:E65"/>
    <mergeCell ref="B67:E67"/>
    <mergeCell ref="B66:E66"/>
  </mergeCells>
  <phoneticPr fontId="5"/>
  <dataValidations count="2">
    <dataValidation imeMode="hiragana" allowBlank="1" showInputMessage="1" showErrorMessage="1" sqref="F6:L6 F9:L9 F12:L12" xr:uid="{00000000-0002-0000-0000-000000000000}"/>
    <dataValidation imeMode="off" allowBlank="1" showInputMessage="1" showErrorMessage="1" sqref="F67:H67 D44:I45 F55:K58 M44:N45 L57 L55" xr:uid="{00000000-0002-0000-0000-000001000000}"/>
  </dataValidations>
  <printOptions horizontalCentered="1"/>
  <pageMargins left="0.59055118110236227" right="0.31496062992125984" top="0.74803149606299213" bottom="0.74803149606299213" header="0.31496062992125984" footer="0.31496062992125984"/>
  <pageSetup paperSize="9" scale="99" fitToHeight="0" orientation="portrait" r:id="rId1"/>
  <rowBreaks count="2" manualBreakCount="2">
    <brk id="26" max="14" man="1"/>
    <brk id="63"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8"/>
    <pageSetUpPr fitToPage="1"/>
  </sheetPr>
  <dimension ref="A1:AR186"/>
  <sheetViews>
    <sheetView showGridLines="0" view="pageBreakPreview" zoomScale="90" zoomScaleNormal="48" zoomScaleSheetLayoutView="90" workbookViewId="0">
      <selection activeCell="C9" sqref="C9:E9"/>
    </sheetView>
  </sheetViews>
  <sheetFormatPr defaultColWidth="8.625" defaultRowHeight="18" customHeight="1"/>
  <cols>
    <col min="1" max="1" width="3.125" style="7" customWidth="1"/>
    <col min="2" max="2" width="4.625" style="7" customWidth="1"/>
    <col min="3" max="3" width="3.375" style="7" customWidth="1"/>
    <col min="4" max="4" width="4.125" style="7" customWidth="1"/>
    <col min="5" max="5" width="5.875" style="7" customWidth="1"/>
    <col min="6" max="6" width="4.5" style="7" customWidth="1"/>
    <col min="7" max="7" width="5.5" style="7" customWidth="1"/>
    <col min="8" max="8" width="6.125" style="7" customWidth="1"/>
    <col min="9" max="10" width="4.125" style="7" customWidth="1"/>
    <col min="11" max="11" width="3.875" style="7" customWidth="1"/>
    <col min="12" max="12" width="5.5" style="7" customWidth="1"/>
    <col min="13" max="13" width="5.625" style="7" customWidth="1"/>
    <col min="14" max="14" width="1.5" style="7" customWidth="1"/>
    <col min="15" max="15" width="6.625" style="7" customWidth="1"/>
    <col min="16" max="19" width="3.875" style="7" customWidth="1"/>
    <col min="20" max="21" width="4.5" style="7" customWidth="1"/>
    <col min="22" max="24" width="4" style="7" customWidth="1"/>
    <col min="25" max="25" width="10.25" style="7" customWidth="1"/>
    <col min="26" max="31" width="18" style="7" customWidth="1"/>
    <col min="32" max="86" width="4.625" style="7" customWidth="1"/>
    <col min="87" max="16384" width="8.625" style="7"/>
  </cols>
  <sheetData>
    <row r="1" spans="1:31" s="18" customFormat="1" ht="18" customHeight="1">
      <c r="A1" s="968"/>
      <c r="B1" s="968"/>
      <c r="C1" s="969"/>
      <c r="V1" s="274" t="s">
        <v>54</v>
      </c>
    </row>
    <row r="2" spans="1:31" s="19" customFormat="1" ht="23.25" customHeight="1">
      <c r="A2" s="970"/>
      <c r="B2" s="1757" t="s">
        <v>55</v>
      </c>
      <c r="C2" s="1757"/>
      <c r="D2" s="1757"/>
      <c r="E2" s="1757"/>
      <c r="F2" s="1757"/>
      <c r="G2" s="1757"/>
      <c r="H2" s="1757"/>
      <c r="I2" s="1757"/>
      <c r="J2" s="1757"/>
      <c r="K2" s="1757"/>
      <c r="L2" s="1757"/>
      <c r="M2" s="1757"/>
      <c r="N2" s="1757"/>
      <c r="O2" s="1757"/>
      <c r="P2" s="1757"/>
      <c r="Q2" s="1757"/>
      <c r="R2" s="1757"/>
      <c r="S2" s="1757"/>
      <c r="T2" s="1757"/>
      <c r="U2" s="1757"/>
      <c r="V2" s="1757"/>
    </row>
    <row r="3" spans="1:31" s="13" customFormat="1" ht="23.25" customHeight="1">
      <c r="A3" s="1" t="s">
        <v>8</v>
      </c>
      <c r="B3" s="971"/>
      <c r="C3" s="1"/>
      <c r="D3" s="1"/>
      <c r="E3" s="1"/>
      <c r="F3" s="1"/>
      <c r="H3" s="971"/>
      <c r="W3" s="1"/>
      <c r="X3" s="1"/>
    </row>
    <row r="4" spans="1:31" s="13" customFormat="1" ht="19.5" customHeight="1">
      <c r="B4" s="1758" t="s">
        <v>56</v>
      </c>
      <c r="C4" s="1758"/>
      <c r="D4" s="1758"/>
      <c r="E4" s="1758"/>
      <c r="F4" s="1758"/>
      <c r="G4" s="1758"/>
      <c r="H4" s="1758"/>
      <c r="I4" s="4"/>
      <c r="J4" s="4" t="s">
        <v>57</v>
      </c>
      <c r="K4" s="1109"/>
      <c r="L4" s="4"/>
      <c r="M4" s="4"/>
      <c r="N4" s="4"/>
      <c r="O4" s="4"/>
      <c r="P4" s="4"/>
      <c r="Q4" s="4"/>
      <c r="R4" s="4"/>
    </row>
    <row r="5" spans="1:31" s="4" customFormat="1" ht="27" customHeight="1">
      <c r="A5" s="1" t="s">
        <v>4764</v>
      </c>
      <c r="F5" s="1764" t="s">
        <v>4950</v>
      </c>
      <c r="G5" s="1764"/>
      <c r="H5" s="1764"/>
      <c r="I5" s="1764"/>
      <c r="J5" s="1764"/>
      <c r="K5" s="1764"/>
      <c r="L5" s="1764"/>
      <c r="M5" s="1764"/>
      <c r="N5" s="1764"/>
      <c r="O5" s="1764"/>
      <c r="P5" s="1764"/>
      <c r="Q5" s="1764"/>
      <c r="R5" s="1764"/>
      <c r="S5" s="1764"/>
      <c r="T5" s="1764"/>
      <c r="U5" s="1764"/>
      <c r="V5" s="1764"/>
      <c r="W5" s="1764"/>
      <c r="Z5" s="1650"/>
      <c r="AA5" s="1650"/>
      <c r="AB5" s="1650"/>
      <c r="AC5" s="1650"/>
      <c r="AD5" s="1650"/>
      <c r="AE5" s="1650"/>
    </row>
    <row r="6" spans="1:31" ht="24.75" customHeight="1">
      <c r="A6" s="7" t="s">
        <v>58</v>
      </c>
      <c r="C6" s="21"/>
      <c r="D6" s="21"/>
      <c r="E6" s="21"/>
      <c r="F6" s="9"/>
      <c r="G6" s="21"/>
      <c r="H6" s="21"/>
      <c r="I6" s="21"/>
      <c r="J6" s="21"/>
      <c r="K6" s="21"/>
      <c r="Y6" s="1649"/>
      <c r="Z6" s="1650"/>
      <c r="AA6" s="1651"/>
      <c r="AB6" s="1651"/>
      <c r="AC6" s="1650"/>
      <c r="AD6" s="1651"/>
      <c r="AE6" s="1651"/>
    </row>
    <row r="7" spans="1:31" s="2" customFormat="1" ht="25.5" customHeight="1">
      <c r="B7" s="22" t="s">
        <v>59</v>
      </c>
      <c r="C7" s="1578" t="s">
        <v>60</v>
      </c>
      <c r="D7" s="1578"/>
      <c r="E7" s="1578"/>
      <c r="F7" s="1467" t="s">
        <v>61</v>
      </c>
      <c r="G7" s="1467"/>
      <c r="H7" s="1467"/>
      <c r="I7" s="1578" t="s">
        <v>62</v>
      </c>
      <c r="J7" s="1578"/>
      <c r="K7" s="1578"/>
      <c r="L7" s="1578"/>
      <c r="N7" s="1765" t="s">
        <v>63</v>
      </c>
      <c r="O7" s="1765"/>
      <c r="P7" s="1765"/>
      <c r="Q7" s="1765"/>
      <c r="R7" s="1765"/>
      <c r="S7" s="1765"/>
      <c r="T7" s="1765"/>
      <c r="U7" s="1765"/>
      <c r="V7" s="1765"/>
      <c r="W7" s="1765"/>
      <c r="Y7" s="1649"/>
      <c r="Z7" s="1650"/>
      <c r="AA7" s="1651"/>
      <c r="AB7" s="1651"/>
      <c r="AC7" s="1650"/>
      <c r="AD7" s="1651"/>
      <c r="AE7" s="1651"/>
    </row>
    <row r="8" spans="1:31" s="2" customFormat="1" ht="6" customHeight="1">
      <c r="A8" s="23"/>
      <c r="B8" s="1752" t="s">
        <v>33</v>
      </c>
      <c r="C8" s="1759"/>
      <c r="D8" s="1759"/>
      <c r="E8" s="1759"/>
      <c r="F8" s="1594"/>
      <c r="G8" s="1595"/>
      <c r="H8" s="972"/>
      <c r="I8" s="1736">
        <f t="shared" ref="I8:I13" si="0">ROUNDDOWN((INT(C8)*F8/10),0)</f>
        <v>0</v>
      </c>
      <c r="J8" s="1736"/>
      <c r="K8" s="1736"/>
      <c r="L8" s="1736"/>
      <c r="N8" s="1765"/>
      <c r="O8" s="1765"/>
      <c r="P8" s="1765"/>
      <c r="Q8" s="1765"/>
      <c r="R8" s="1765"/>
      <c r="S8" s="1765"/>
      <c r="T8" s="1765"/>
      <c r="U8" s="1765"/>
      <c r="V8" s="1765"/>
      <c r="W8" s="1765"/>
      <c r="Y8" s="1650"/>
      <c r="Z8" s="1650"/>
      <c r="AA8" s="1650"/>
      <c r="AB8" s="1650"/>
      <c r="AC8" s="1650"/>
      <c r="AD8" s="1650"/>
      <c r="AE8" s="1650"/>
    </row>
    <row r="9" spans="1:31" s="2" customFormat="1" ht="21.75" customHeight="1">
      <c r="A9" s="23"/>
      <c r="B9" s="1695"/>
      <c r="C9" s="1760">
        <v>0</v>
      </c>
      <c r="D9" s="1760"/>
      <c r="E9" s="1760"/>
      <c r="F9" s="1761">
        <f>IF('はじめに（PC）'!$D$2="北海道",'【参考】交付単価（PC）'!U9,'【参考】交付単価（PC）'!O9)</f>
        <v>3000</v>
      </c>
      <c r="G9" s="1762"/>
      <c r="H9" s="973" t="s">
        <v>64</v>
      </c>
      <c r="I9" s="1763">
        <f>ROUNDDOWN((INT(C9)*F9/10),0)</f>
        <v>0</v>
      </c>
      <c r="J9" s="1763"/>
      <c r="K9" s="1763"/>
      <c r="L9" s="1763"/>
      <c r="N9" s="1765"/>
      <c r="O9" s="1765"/>
      <c r="P9" s="1765"/>
      <c r="Q9" s="1765"/>
      <c r="R9" s="1765"/>
      <c r="S9" s="1765"/>
      <c r="T9" s="1765"/>
      <c r="U9" s="1765"/>
      <c r="V9" s="1765"/>
      <c r="W9" s="1765"/>
      <c r="Y9" s="1650"/>
      <c r="Z9" s="1650"/>
      <c r="AA9" s="1650"/>
      <c r="AB9" s="1650"/>
      <c r="AC9" s="1650"/>
      <c r="AD9" s="1650"/>
      <c r="AE9" s="1650"/>
    </row>
    <row r="10" spans="1:31" s="2" customFormat="1" ht="6" customHeight="1">
      <c r="A10" s="23"/>
      <c r="B10" s="1752" t="s">
        <v>65</v>
      </c>
      <c r="C10" s="1733"/>
      <c r="D10" s="1733"/>
      <c r="E10" s="1733"/>
      <c r="F10" s="1594"/>
      <c r="G10" s="1595"/>
      <c r="H10" s="972"/>
      <c r="I10" s="1736">
        <f t="shared" si="0"/>
        <v>0</v>
      </c>
      <c r="J10" s="1736"/>
      <c r="K10" s="1736"/>
      <c r="L10" s="1736"/>
      <c r="N10" s="1661" t="s">
        <v>66</v>
      </c>
      <c r="O10" s="1662"/>
      <c r="P10" s="1662"/>
      <c r="Q10" s="1662"/>
      <c r="R10" s="1662"/>
      <c r="S10" s="1662"/>
      <c r="T10" s="1662"/>
      <c r="U10" s="1662"/>
      <c r="V10" s="1662"/>
      <c r="W10" s="1663"/>
      <c r="Y10" s="1650"/>
      <c r="Z10" s="1650"/>
      <c r="AA10" s="1650"/>
      <c r="AB10" s="1650"/>
      <c r="AC10" s="1650"/>
      <c r="AD10" s="1650"/>
      <c r="AE10" s="1650"/>
    </row>
    <row r="11" spans="1:31" s="2" customFormat="1" ht="21.75" customHeight="1">
      <c r="B11" s="1695"/>
      <c r="C11" s="1760">
        <v>0</v>
      </c>
      <c r="D11" s="1760"/>
      <c r="E11" s="1760"/>
      <c r="F11" s="1761">
        <f>IF('はじめに（PC）'!$D$2="北海道",'【参考】交付単価（PC）'!U10,'【参考】交付単価（PC）'!O10)</f>
        <v>2000</v>
      </c>
      <c r="G11" s="1762"/>
      <c r="H11" s="973" t="s">
        <v>64</v>
      </c>
      <c r="I11" s="1763">
        <f t="shared" si="0"/>
        <v>0</v>
      </c>
      <c r="J11" s="1763"/>
      <c r="K11" s="1763"/>
      <c r="L11" s="1763"/>
      <c r="N11" s="1664"/>
      <c r="O11" s="1665"/>
      <c r="P11" s="1665"/>
      <c r="Q11" s="1665"/>
      <c r="R11" s="1665"/>
      <c r="S11" s="1665"/>
      <c r="T11" s="1665"/>
      <c r="U11" s="1665"/>
      <c r="V11" s="1665"/>
      <c r="W11" s="1666"/>
      <c r="Y11" s="1650"/>
      <c r="Z11" s="1650"/>
      <c r="AA11" s="1650"/>
      <c r="AB11" s="1650"/>
      <c r="AC11" s="1650"/>
      <c r="AD11" s="1650"/>
      <c r="AE11" s="1650"/>
    </row>
    <row r="12" spans="1:31" s="2" customFormat="1" ht="6" customHeight="1">
      <c r="B12" s="1752" t="s">
        <v>67</v>
      </c>
      <c r="C12" s="1733"/>
      <c r="D12" s="1733"/>
      <c r="E12" s="1733"/>
      <c r="F12" s="1594"/>
      <c r="G12" s="1595"/>
      <c r="H12" s="972"/>
      <c r="I12" s="1736">
        <f t="shared" si="0"/>
        <v>0</v>
      </c>
      <c r="J12" s="1736"/>
      <c r="K12" s="1736"/>
      <c r="L12" s="1736"/>
      <c r="N12" s="1664"/>
      <c r="O12" s="1665"/>
      <c r="P12" s="1665"/>
      <c r="Q12" s="1665"/>
      <c r="R12" s="1665"/>
      <c r="S12" s="1665"/>
      <c r="T12" s="1665"/>
      <c r="U12" s="1665"/>
      <c r="V12" s="1665"/>
      <c r="W12" s="1666"/>
      <c r="Y12" s="1650"/>
      <c r="Z12" s="1650"/>
      <c r="AA12" s="1650"/>
      <c r="AB12" s="1650"/>
      <c r="AC12" s="1650"/>
      <c r="AD12" s="1650"/>
      <c r="AE12" s="1650"/>
    </row>
    <row r="13" spans="1:31" s="2" customFormat="1" ht="21.75" customHeight="1">
      <c r="B13" s="1694"/>
      <c r="C13" s="1760">
        <v>0</v>
      </c>
      <c r="D13" s="1760"/>
      <c r="E13" s="1760"/>
      <c r="F13" s="1761">
        <f>IF('はじめに（PC）'!$D$2="北海道",'【参考】交付単価（PC）'!U11,'【参考】交付単価（PC）'!O11)</f>
        <v>250</v>
      </c>
      <c r="G13" s="1762"/>
      <c r="H13" s="974" t="s">
        <v>64</v>
      </c>
      <c r="I13" s="1742">
        <f t="shared" si="0"/>
        <v>0</v>
      </c>
      <c r="J13" s="1742"/>
      <c r="K13" s="1742"/>
      <c r="L13" s="1742"/>
      <c r="N13" s="1664"/>
      <c r="O13" s="1665"/>
      <c r="P13" s="1665"/>
      <c r="Q13" s="1665"/>
      <c r="R13" s="1665"/>
      <c r="S13" s="1665"/>
      <c r="T13" s="1665"/>
      <c r="U13" s="1665"/>
      <c r="V13" s="1665"/>
      <c r="W13" s="1666"/>
      <c r="Y13" s="1650"/>
      <c r="Z13" s="1650"/>
      <c r="AA13" s="1650"/>
      <c r="AB13" s="1650"/>
      <c r="AC13" s="1650"/>
      <c r="AD13" s="1650"/>
      <c r="AE13" s="1650"/>
    </row>
    <row r="14" spans="1:31" s="2" customFormat="1" ht="20.100000000000001" customHeight="1">
      <c r="B14" s="1691" t="s">
        <v>68</v>
      </c>
      <c r="C14" s="1692"/>
      <c r="D14" s="1692"/>
      <c r="E14" s="1692"/>
      <c r="F14" s="1692"/>
      <c r="G14" s="1692"/>
      <c r="H14" s="1692"/>
      <c r="I14" s="1692"/>
      <c r="J14" s="1692"/>
      <c r="K14" s="1692"/>
      <c r="L14" s="1693"/>
      <c r="N14" s="975"/>
      <c r="O14" s="1720" t="s">
        <v>69</v>
      </c>
      <c r="P14" s="1720"/>
      <c r="Q14" s="1720"/>
      <c r="R14" s="1720"/>
      <c r="S14" s="1720"/>
      <c r="T14" s="1770"/>
      <c r="U14" s="1667">
        <v>0</v>
      </c>
      <c r="V14" s="1668"/>
      <c r="W14" s="976"/>
    </row>
    <row r="15" spans="1:31" s="2" customFormat="1" ht="6" customHeight="1">
      <c r="B15" s="1694" t="s">
        <v>70</v>
      </c>
      <c r="C15" s="1696">
        <f>INT(SUM(C8,C10,C12))</f>
        <v>0</v>
      </c>
      <c r="D15" s="1697"/>
      <c r="E15" s="1697"/>
      <c r="F15" s="1789"/>
      <c r="G15" s="1790"/>
      <c r="H15" s="1791"/>
      <c r="I15" s="1795">
        <f>SUM(I8,I10,I12)</f>
        <v>0</v>
      </c>
      <c r="J15" s="1795"/>
      <c r="K15" s="1795"/>
      <c r="L15" s="1796"/>
      <c r="N15" s="977"/>
      <c r="O15" s="978"/>
      <c r="P15" s="978"/>
      <c r="Q15" s="978"/>
      <c r="R15" s="978"/>
      <c r="S15" s="978"/>
      <c r="T15" s="978"/>
      <c r="U15" s="978"/>
      <c r="V15" s="978"/>
      <c r="W15" s="979"/>
    </row>
    <row r="16" spans="1:31" s="2" customFormat="1" ht="22.5" customHeight="1">
      <c r="B16" s="1695"/>
      <c r="C16" s="1785">
        <f>INT(SUM(C9,C11,C13))</f>
        <v>0</v>
      </c>
      <c r="D16" s="1785"/>
      <c r="E16" s="1707"/>
      <c r="F16" s="1792"/>
      <c r="G16" s="1793"/>
      <c r="H16" s="1794"/>
      <c r="I16" s="1745">
        <f>SUM(I9,I11,I13)</f>
        <v>0</v>
      </c>
      <c r="J16" s="1763"/>
      <c r="K16" s="1763"/>
      <c r="L16" s="1763"/>
      <c r="N16" s="7"/>
    </row>
    <row r="17" spans="1:44" s="2" customFormat="1" ht="6.75" customHeight="1">
      <c r="B17" s="8"/>
      <c r="C17" s="980"/>
      <c r="D17" s="980"/>
      <c r="E17" s="980"/>
      <c r="F17" s="11"/>
      <c r="G17" s="11"/>
      <c r="H17" s="11"/>
      <c r="I17" s="11"/>
      <c r="J17" s="11"/>
      <c r="K17" s="27"/>
      <c r="L17" s="27"/>
      <c r="M17" s="27"/>
      <c r="N17" s="980"/>
      <c r="W17" s="8"/>
      <c r="X17" s="8"/>
      <c r="Y17" s="28"/>
      <c r="AI17" s="27"/>
    </row>
    <row r="18" spans="1:44" ht="30" customHeight="1">
      <c r="A18" s="7" t="s">
        <v>4811</v>
      </c>
      <c r="C18" s="21"/>
      <c r="D18" s="21"/>
      <c r="E18" s="21"/>
      <c r="F18" s="21"/>
      <c r="G18" s="1783" t="s">
        <v>6905</v>
      </c>
      <c r="H18" s="1783"/>
      <c r="I18" s="1783"/>
      <c r="J18" s="1783"/>
      <c r="K18" s="1783"/>
      <c r="L18" s="1314"/>
      <c r="M18" s="1327" t="str">
        <f>IF(L18="○","⇒","")</f>
        <v/>
      </c>
      <c r="N18" s="1784" t="str">
        <f>IF($L$18="○","下の交付パターンには○印を付けず、シートの保護を解除し、行の挿入後、各交付単価を手入力してください。","")</f>
        <v/>
      </c>
      <c r="O18" s="1784"/>
      <c r="P18" s="1784"/>
      <c r="Q18" s="1784"/>
      <c r="R18" s="1784"/>
      <c r="S18" s="1784"/>
      <c r="T18" s="1784"/>
      <c r="U18" s="1784"/>
      <c r="V18" s="1784"/>
      <c r="W18" s="1784"/>
      <c r="X18" s="582"/>
      <c r="AI18" s="29"/>
      <c r="AJ18" s="29"/>
    </row>
    <row r="19" spans="1:44" s="2" customFormat="1" ht="25.5" customHeight="1">
      <c r="B19" s="22" t="s">
        <v>59</v>
      </c>
      <c r="C19" s="1578" t="s">
        <v>60</v>
      </c>
      <c r="D19" s="1578"/>
      <c r="E19" s="1578"/>
      <c r="F19" s="1467" t="s">
        <v>61</v>
      </c>
      <c r="G19" s="1467"/>
      <c r="H19" s="1467"/>
      <c r="I19" s="1578" t="s">
        <v>62</v>
      </c>
      <c r="J19" s="1578"/>
      <c r="K19" s="1578"/>
      <c r="L19" s="1578"/>
      <c r="N19" s="1773" t="s">
        <v>4800</v>
      </c>
      <c r="O19" s="1774"/>
      <c r="P19" s="1774"/>
      <c r="Q19" s="1774"/>
      <c r="R19" s="1774"/>
      <c r="S19" s="1774"/>
      <c r="T19" s="1774"/>
      <c r="U19" s="1774"/>
      <c r="V19" s="1774"/>
      <c r="W19" s="1775"/>
      <c r="X19" s="582"/>
      <c r="Y19" s="29"/>
      <c r="Z19" s="29"/>
      <c r="AA19" s="1418"/>
      <c r="AB19" s="1418"/>
      <c r="AC19" s="1418"/>
      <c r="AD19" s="29"/>
      <c r="AE19" s="29"/>
      <c r="AF19" s="29"/>
      <c r="AG19" s="29"/>
      <c r="AH19" s="29"/>
      <c r="AI19" s="29"/>
      <c r="AJ19" s="29"/>
      <c r="AK19" s="29"/>
      <c r="AL19" s="29"/>
      <c r="AM19" s="29"/>
      <c r="AN19" s="29"/>
      <c r="AO19" s="29"/>
      <c r="AP19" s="29"/>
      <c r="AQ19" s="29"/>
      <c r="AR19" s="29"/>
    </row>
    <row r="20" spans="1:44" s="2" customFormat="1" ht="12.6" customHeight="1">
      <c r="A20" s="23"/>
      <c r="B20" s="1752" t="s">
        <v>33</v>
      </c>
      <c r="C20" s="1766"/>
      <c r="D20" s="1766"/>
      <c r="E20" s="1766"/>
      <c r="F20" s="1594"/>
      <c r="G20" s="1595"/>
      <c r="H20" s="981"/>
      <c r="I20" s="1596">
        <f t="shared" ref="I20:I25" si="1">ROUNDDOWN((INT(C20)*F20/10),0)</f>
        <v>0</v>
      </c>
      <c r="J20" s="1596"/>
      <c r="K20" s="1596"/>
      <c r="L20" s="1596"/>
      <c r="N20" s="1776"/>
      <c r="O20" s="1586"/>
      <c r="P20" s="1586"/>
      <c r="Q20" s="1586"/>
      <c r="R20" s="1586"/>
      <c r="S20" s="1586"/>
      <c r="T20" s="1586"/>
      <c r="U20" s="1586"/>
      <c r="V20" s="1586"/>
      <c r="W20" s="1777"/>
      <c r="Y20" s="29"/>
      <c r="Z20" s="29"/>
      <c r="AA20" s="1587"/>
      <c r="AB20" s="1587"/>
      <c r="AC20" s="762"/>
      <c r="AD20" s="29"/>
      <c r="AE20" s="29"/>
      <c r="AF20" s="29"/>
      <c r="AG20" s="29"/>
      <c r="AH20" s="29"/>
      <c r="AI20" s="29"/>
      <c r="AJ20" s="29"/>
      <c r="AK20" s="29"/>
      <c r="AL20" s="29"/>
      <c r="AM20" s="29"/>
      <c r="AN20" s="29"/>
      <c r="AO20" s="29"/>
      <c r="AP20" s="29"/>
      <c r="AQ20" s="29"/>
      <c r="AR20" s="29"/>
    </row>
    <row r="21" spans="1:44" s="2" customFormat="1" ht="22.5" customHeight="1">
      <c r="A21" s="23"/>
      <c r="B21" s="1695"/>
      <c r="C21" s="1767">
        <v>0</v>
      </c>
      <c r="D21" s="1768"/>
      <c r="E21" s="1769"/>
      <c r="F21" s="1786">
        <f>IF(L$18="○","手入力で",IF('はじめに（PC）'!$D$2="北海道",'【参考】交付単価（PC）'!W9,'【参考】交付単価（PC）'!Q9))</f>
        <v>2400</v>
      </c>
      <c r="G21" s="1787"/>
      <c r="H21" s="982" t="s">
        <v>64</v>
      </c>
      <c r="I21" s="1788">
        <f t="shared" si="1"/>
        <v>0</v>
      </c>
      <c r="J21" s="1788"/>
      <c r="K21" s="1788"/>
      <c r="L21" s="1788"/>
      <c r="N21" s="1776"/>
      <c r="O21" s="1586"/>
      <c r="P21" s="1586"/>
      <c r="Q21" s="1586"/>
      <c r="R21" s="1586"/>
      <c r="S21" s="1586"/>
      <c r="T21" s="1586"/>
      <c r="U21" s="1586"/>
      <c r="V21" s="1586"/>
      <c r="W21" s="1777"/>
      <c r="Y21" s="29"/>
      <c r="Z21" s="29"/>
      <c r="AA21" s="1588"/>
      <c r="AB21" s="1588"/>
      <c r="AC21" s="762"/>
      <c r="AD21" s="29"/>
      <c r="AE21" s="29"/>
      <c r="AF21" s="29"/>
      <c r="AG21" s="29"/>
      <c r="AH21" s="29"/>
      <c r="AI21" s="29"/>
      <c r="AJ21" s="29"/>
      <c r="AK21" s="29"/>
      <c r="AL21" s="29"/>
      <c r="AM21" s="29"/>
      <c r="AN21" s="29"/>
      <c r="AO21" s="29"/>
      <c r="AP21" s="29"/>
      <c r="AQ21" s="29"/>
      <c r="AR21" s="29"/>
    </row>
    <row r="22" spans="1:44" s="2" customFormat="1" ht="12.6" customHeight="1">
      <c r="A22" s="23"/>
      <c r="B22" s="1752" t="s">
        <v>65</v>
      </c>
      <c r="C22" s="1766"/>
      <c r="D22" s="1766"/>
      <c r="E22" s="1766"/>
      <c r="F22" s="1594"/>
      <c r="G22" s="1595"/>
      <c r="H22" s="981"/>
      <c r="I22" s="1596">
        <f t="shared" si="1"/>
        <v>0</v>
      </c>
      <c r="J22" s="1596"/>
      <c r="K22" s="1596"/>
      <c r="L22" s="1596"/>
      <c r="N22" s="983"/>
      <c r="O22" s="1674" t="s">
        <v>71</v>
      </c>
      <c r="P22" s="1674"/>
      <c r="Q22" s="1674"/>
      <c r="R22" s="1674"/>
      <c r="S22" s="1674"/>
      <c r="T22" s="1674"/>
      <c r="U22" s="1674"/>
      <c r="V22" s="1674"/>
      <c r="W22" s="1778"/>
      <c r="Y22" s="29"/>
      <c r="Z22" s="29"/>
      <c r="AA22" s="1587"/>
      <c r="AB22" s="1587"/>
      <c r="AC22" s="762"/>
      <c r="AD22" s="29"/>
      <c r="AE22" s="29"/>
      <c r="AF22" s="29"/>
      <c r="AG22" s="29"/>
      <c r="AH22" s="29"/>
      <c r="AI22" s="29"/>
      <c r="AJ22" s="29"/>
      <c r="AK22" s="29"/>
      <c r="AL22" s="29"/>
      <c r="AM22" s="29"/>
      <c r="AN22" s="29"/>
      <c r="AO22" s="29"/>
      <c r="AP22" s="29"/>
      <c r="AQ22" s="29"/>
      <c r="AR22" s="29"/>
    </row>
    <row r="23" spans="1:44" s="2" customFormat="1" ht="22.5" customHeight="1">
      <c r="B23" s="1695"/>
      <c r="C23" s="1767">
        <v>0</v>
      </c>
      <c r="D23" s="1768"/>
      <c r="E23" s="1769"/>
      <c r="F23" s="1761">
        <f>IF(L$18="○","手入力で",IF('はじめに（PC）'!$D$2="北海道",'【参考】交付単価（PC）'!W10,'【参考】交付単価（PC）'!Q10))</f>
        <v>1440</v>
      </c>
      <c r="G23" s="1762"/>
      <c r="H23" s="982" t="s">
        <v>64</v>
      </c>
      <c r="I23" s="1749">
        <f t="shared" si="1"/>
        <v>0</v>
      </c>
      <c r="J23" s="1750"/>
      <c r="K23" s="1750"/>
      <c r="L23" s="1751"/>
      <c r="N23" s="983"/>
      <c r="O23" s="1674"/>
      <c r="P23" s="1674"/>
      <c r="Q23" s="1674"/>
      <c r="R23" s="1674"/>
      <c r="S23" s="1674"/>
      <c r="T23" s="1674"/>
      <c r="U23" s="1674"/>
      <c r="V23" s="1674"/>
      <c r="W23" s="1778"/>
      <c r="X23" s="30"/>
      <c r="Y23" s="29"/>
      <c r="Z23" s="29"/>
      <c r="AA23" s="1588"/>
      <c r="AB23" s="1588"/>
      <c r="AC23" s="762"/>
      <c r="AD23" s="29"/>
      <c r="AE23" s="29"/>
      <c r="AF23" s="29"/>
      <c r="AG23" s="29"/>
      <c r="AH23" s="29"/>
      <c r="AI23" s="29"/>
      <c r="AJ23" s="29"/>
      <c r="AK23" s="29"/>
      <c r="AL23" s="29"/>
      <c r="AM23" s="29"/>
      <c r="AN23" s="29"/>
      <c r="AO23" s="29"/>
      <c r="AP23" s="29"/>
      <c r="AQ23" s="29"/>
      <c r="AR23" s="29"/>
    </row>
    <row r="24" spans="1:44" s="2" customFormat="1" ht="12.6" customHeight="1">
      <c r="B24" s="1752" t="s">
        <v>67</v>
      </c>
      <c r="C24" s="1766"/>
      <c r="D24" s="1766"/>
      <c r="E24" s="1766"/>
      <c r="F24" s="1594"/>
      <c r="G24" s="1595"/>
      <c r="H24" s="981"/>
      <c r="I24" s="1596">
        <f t="shared" si="1"/>
        <v>0</v>
      </c>
      <c r="J24" s="1596"/>
      <c r="K24" s="1596"/>
      <c r="L24" s="1596"/>
      <c r="N24" s="983"/>
      <c r="O24" s="597"/>
      <c r="P24" s="597"/>
      <c r="Q24" s="597"/>
      <c r="R24" s="597"/>
      <c r="S24" s="597"/>
      <c r="T24" s="597"/>
      <c r="U24" s="597"/>
      <c r="V24" s="597"/>
      <c r="W24" s="984"/>
      <c r="X24" s="9"/>
      <c r="Y24" s="29"/>
      <c r="Z24" s="29"/>
      <c r="AA24" s="1587"/>
      <c r="AB24" s="1587"/>
      <c r="AC24" s="762"/>
      <c r="AD24" s="29"/>
      <c r="AE24" s="29"/>
      <c r="AF24" s="29"/>
      <c r="AG24" s="29"/>
      <c r="AH24" s="29"/>
      <c r="AI24" s="29"/>
      <c r="AJ24" s="29"/>
      <c r="AK24" s="29"/>
      <c r="AL24" s="29"/>
      <c r="AM24" s="29"/>
      <c r="AN24" s="29"/>
      <c r="AO24" s="29"/>
      <c r="AP24" s="29"/>
      <c r="AQ24" s="29"/>
      <c r="AR24" s="29"/>
    </row>
    <row r="25" spans="1:44" s="2" customFormat="1" ht="22.5" customHeight="1">
      <c r="B25" s="1694"/>
      <c r="C25" s="1767">
        <v>0</v>
      </c>
      <c r="D25" s="1768"/>
      <c r="E25" s="1769"/>
      <c r="F25" s="1761">
        <f>IF(L$18="○","手入力で",IF('はじめに（PC）'!$D$2="北海道",'【参考】交付単価（PC）'!W11,'【参考】交付単価（PC）'!Q11))</f>
        <v>240</v>
      </c>
      <c r="G25" s="1762"/>
      <c r="H25" s="985" t="s">
        <v>64</v>
      </c>
      <c r="I25" s="1797">
        <f t="shared" si="1"/>
        <v>0</v>
      </c>
      <c r="J25" s="1797"/>
      <c r="K25" s="1797"/>
      <c r="L25" s="1797"/>
      <c r="N25" s="1771" t="s">
        <v>4771</v>
      </c>
      <c r="O25" s="1764"/>
      <c r="P25" s="1764"/>
      <c r="Q25" s="1091"/>
      <c r="R25" s="659"/>
      <c r="S25" s="1764" t="s">
        <v>4761</v>
      </c>
      <c r="T25" s="1764"/>
      <c r="U25" s="1764"/>
      <c r="V25" s="1091"/>
      <c r="W25" s="986"/>
      <c r="X25" s="30"/>
      <c r="Y25" s="29"/>
      <c r="Z25" s="29"/>
      <c r="AA25" s="1588"/>
      <c r="AB25" s="1588"/>
      <c r="AC25" s="762"/>
      <c r="AD25" s="29"/>
      <c r="AE25" s="29"/>
      <c r="AF25" s="29"/>
      <c r="AG25" s="29"/>
      <c r="AH25" s="29"/>
      <c r="AI25" s="29"/>
      <c r="AJ25" s="29"/>
      <c r="AK25" s="29"/>
      <c r="AL25" s="29"/>
      <c r="AM25" s="29"/>
      <c r="AN25" s="29"/>
      <c r="AO25" s="29"/>
      <c r="AP25" s="29"/>
      <c r="AQ25" s="29"/>
      <c r="AR25" s="29"/>
    </row>
    <row r="26" spans="1:44" s="2" customFormat="1" ht="18" customHeight="1">
      <c r="B26" s="1691" t="s">
        <v>72</v>
      </c>
      <c r="C26" s="1692"/>
      <c r="D26" s="1692"/>
      <c r="E26" s="1692"/>
      <c r="F26" s="1692"/>
      <c r="G26" s="1692"/>
      <c r="H26" s="1692"/>
      <c r="I26" s="1692"/>
      <c r="J26" s="1692"/>
      <c r="K26" s="1692"/>
      <c r="L26" s="1693"/>
      <c r="N26" s="1582" t="s">
        <v>6909</v>
      </c>
      <c r="O26" s="1579"/>
      <c r="P26" s="1579"/>
      <c r="Q26" s="1579"/>
      <c r="R26" s="987"/>
      <c r="S26" s="1579" t="s">
        <v>6906</v>
      </c>
      <c r="T26" s="1579"/>
      <c r="U26" s="1579"/>
      <c r="V26" s="1579"/>
      <c r="W26" s="988"/>
      <c r="X26" s="582"/>
      <c r="Y26" s="29"/>
      <c r="Z26" s="29"/>
      <c r="AA26" s="29"/>
      <c r="AB26" s="29"/>
      <c r="AC26" s="29"/>
      <c r="AD26" s="29"/>
      <c r="AE26" s="29"/>
      <c r="AF26" s="29"/>
      <c r="AG26" s="29"/>
      <c r="AH26" s="29"/>
      <c r="AI26" s="29"/>
      <c r="AJ26" s="29"/>
      <c r="AK26" s="29"/>
      <c r="AL26" s="29"/>
      <c r="AM26" s="29"/>
      <c r="AN26" s="29"/>
      <c r="AO26" s="29"/>
      <c r="AP26" s="29"/>
      <c r="AQ26" s="29"/>
      <c r="AR26" s="29"/>
    </row>
    <row r="27" spans="1:44" s="2" customFormat="1" ht="22.5" customHeight="1">
      <c r="B27" s="1798" t="s">
        <v>70</v>
      </c>
      <c r="C27" s="1779">
        <f>INT(SUM(C21,C23,C25))</f>
        <v>0</v>
      </c>
      <c r="D27" s="1780"/>
      <c r="E27" s="1781"/>
      <c r="F27" s="1799"/>
      <c r="G27" s="1799"/>
      <c r="H27" s="1800"/>
      <c r="I27" s="1746">
        <f>SUM(I21,I23,I25)</f>
        <v>0</v>
      </c>
      <c r="J27" s="1747"/>
      <c r="K27" s="1747"/>
      <c r="L27" s="1748"/>
      <c r="N27" s="1771" t="s">
        <v>4762</v>
      </c>
      <c r="O27" s="1764"/>
      <c r="P27" s="1764"/>
      <c r="Q27" s="1091"/>
      <c r="R27" s="659"/>
      <c r="S27" s="1764" t="s">
        <v>4760</v>
      </c>
      <c r="T27" s="1764"/>
      <c r="U27" s="1764"/>
      <c r="V27" s="1091"/>
      <c r="W27" s="989"/>
      <c r="Y27" s="29"/>
      <c r="Z27" s="29"/>
      <c r="AA27" s="29"/>
      <c r="AB27" s="29"/>
      <c r="AC27" s="29"/>
      <c r="AD27" s="29"/>
      <c r="AE27" s="29"/>
      <c r="AF27" s="29"/>
      <c r="AG27" s="29"/>
      <c r="AH27" s="29"/>
      <c r="AI27" s="29"/>
      <c r="AJ27" s="29"/>
      <c r="AK27" s="29"/>
      <c r="AL27" s="29"/>
      <c r="AM27" s="29"/>
      <c r="AN27" s="29"/>
      <c r="AO27" s="29"/>
      <c r="AP27" s="29"/>
      <c r="AQ27" s="29"/>
      <c r="AR27" s="29"/>
    </row>
    <row r="28" spans="1:44" s="2" customFormat="1" ht="9.9499999999999993" customHeight="1">
      <c r="B28" s="1399"/>
      <c r="C28" s="1707"/>
      <c r="D28" s="1708"/>
      <c r="E28" s="1782"/>
      <c r="F28" s="1801"/>
      <c r="G28" s="1801"/>
      <c r="H28" s="1802"/>
      <c r="I28" s="1749"/>
      <c r="J28" s="1750"/>
      <c r="K28" s="1750"/>
      <c r="L28" s="1751"/>
      <c r="N28" s="1580" t="s">
        <v>6907</v>
      </c>
      <c r="O28" s="1581"/>
      <c r="P28" s="1581"/>
      <c r="Q28" s="1581"/>
      <c r="R28" s="990"/>
      <c r="S28" s="1581" t="s">
        <v>6908</v>
      </c>
      <c r="T28" s="1581"/>
      <c r="U28" s="1581"/>
      <c r="V28" s="1581"/>
      <c r="W28" s="991"/>
      <c r="Y28" s="29"/>
      <c r="Z28" s="29"/>
      <c r="AA28" s="29"/>
      <c r="AB28" s="29"/>
      <c r="AC28" s="29"/>
      <c r="AD28" s="29"/>
      <c r="AE28" s="29"/>
      <c r="AF28" s="29"/>
      <c r="AG28" s="29"/>
      <c r="AH28" s="29"/>
      <c r="AI28" s="29"/>
      <c r="AJ28" s="29"/>
      <c r="AK28" s="29"/>
      <c r="AL28" s="29"/>
      <c r="AM28" s="29"/>
      <c r="AN28" s="29"/>
      <c r="AO28" s="29"/>
      <c r="AP28" s="29"/>
      <c r="AQ28" s="29"/>
      <c r="AR28" s="29"/>
    </row>
    <row r="29" spans="1:44" s="2" customFormat="1" ht="11.25" customHeight="1">
      <c r="B29" s="8"/>
      <c r="C29" s="980"/>
      <c r="D29" s="980"/>
      <c r="E29" s="980"/>
      <c r="F29" s="992"/>
      <c r="G29" s="992"/>
      <c r="H29" s="992"/>
      <c r="I29" s="27"/>
      <c r="J29" s="993"/>
      <c r="K29" s="27"/>
      <c r="L29" s="27"/>
      <c r="N29" s="1772"/>
      <c r="O29" s="1772"/>
      <c r="P29" s="1772"/>
      <c r="Q29" s="1772"/>
      <c r="R29" s="1772"/>
      <c r="S29" s="1772"/>
      <c r="T29" s="1772"/>
      <c r="U29" s="659"/>
      <c r="V29" s="517"/>
      <c r="W29" s="517"/>
      <c r="Y29" s="29"/>
      <c r="Z29" s="29"/>
      <c r="AA29" s="29"/>
      <c r="AB29" s="29"/>
      <c r="AC29" s="29"/>
      <c r="AD29" s="29"/>
      <c r="AE29" s="29"/>
      <c r="AF29" s="29"/>
      <c r="AG29" s="29"/>
      <c r="AH29" s="29"/>
      <c r="AI29" s="29"/>
      <c r="AJ29" s="29"/>
      <c r="AK29" s="29"/>
      <c r="AL29" s="29"/>
      <c r="AM29" s="29"/>
      <c r="AN29" s="29"/>
      <c r="AO29" s="29"/>
      <c r="AP29" s="29"/>
      <c r="AQ29" s="29"/>
      <c r="AR29" s="29"/>
    </row>
    <row r="30" spans="1:44" s="2" customFormat="1" ht="45.95" customHeight="1">
      <c r="B30" s="8"/>
      <c r="C30" s="980"/>
      <c r="D30" s="980"/>
      <c r="E30" s="980"/>
      <c r="F30" s="992"/>
      <c r="G30" s="992"/>
      <c r="H30" s="992"/>
      <c r="I30" s="27"/>
      <c r="J30" s="27"/>
      <c r="K30" s="27"/>
      <c r="L30" s="27"/>
      <c r="N30" s="1773" t="s">
        <v>4919</v>
      </c>
      <c r="O30" s="1774"/>
      <c r="P30" s="1774"/>
      <c r="Q30" s="1774"/>
      <c r="R30" s="1774"/>
      <c r="S30" s="1774"/>
      <c r="T30" s="1774"/>
      <c r="U30" s="1774"/>
      <c r="V30" s="1774"/>
      <c r="W30" s="1775"/>
      <c r="AA30" s="25"/>
      <c r="AB30" s="25"/>
      <c r="AC30" s="25"/>
      <c r="AD30" s="25"/>
    </row>
    <row r="31" spans="1:44" s="2" customFormat="1" ht="26.45" customHeight="1">
      <c r="B31" s="8"/>
      <c r="C31" s="980"/>
      <c r="D31" s="980"/>
      <c r="E31" s="980"/>
      <c r="F31" s="992"/>
      <c r="G31" s="992"/>
      <c r="H31" s="992"/>
      <c r="I31" s="27"/>
      <c r="J31" s="27"/>
      <c r="K31" s="27"/>
      <c r="L31" s="27"/>
      <c r="N31" s="983"/>
      <c r="O31" s="1674" t="s">
        <v>4949</v>
      </c>
      <c r="P31" s="1674"/>
      <c r="Q31" s="1674"/>
      <c r="R31" s="1674"/>
      <c r="S31" s="1674"/>
      <c r="T31" s="1674"/>
      <c r="U31" s="659" t="s">
        <v>57</v>
      </c>
      <c r="V31" s="1092"/>
      <c r="W31" s="989"/>
      <c r="AA31" s="25"/>
      <c r="AB31" s="25"/>
      <c r="AC31" s="25"/>
      <c r="AD31" s="25"/>
    </row>
    <row r="32" spans="1:44" s="2" customFormat="1" ht="9.9499999999999993" customHeight="1">
      <c r="B32" s="8"/>
      <c r="C32" s="980"/>
      <c r="D32" s="980"/>
      <c r="E32" s="980"/>
      <c r="F32" s="992"/>
      <c r="G32" s="992"/>
      <c r="H32" s="992"/>
      <c r="I32" s="27"/>
      <c r="J32" s="27"/>
      <c r="K32" s="27"/>
      <c r="L32" s="27"/>
      <c r="N32" s="1597"/>
      <c r="O32" s="1598"/>
      <c r="P32" s="1598"/>
      <c r="Q32" s="1598"/>
      <c r="R32" s="1598"/>
      <c r="S32" s="1598"/>
      <c r="T32" s="1598"/>
      <c r="U32" s="1598"/>
      <c r="V32" s="1598"/>
      <c r="W32" s="991"/>
      <c r="AA32" s="25"/>
      <c r="AB32" s="25"/>
      <c r="AC32" s="25"/>
      <c r="AD32" s="25"/>
    </row>
    <row r="33" spans="1:30" s="2" customFormat="1" ht="6.95" customHeight="1">
      <c r="B33" s="8"/>
      <c r="C33" s="980"/>
      <c r="D33" s="980"/>
      <c r="E33" s="980"/>
      <c r="F33" s="992"/>
      <c r="G33" s="992"/>
      <c r="H33" s="992"/>
      <c r="I33" s="27"/>
      <c r="J33" s="27"/>
      <c r="K33" s="27"/>
      <c r="L33" s="27"/>
      <c r="N33" s="994"/>
      <c r="O33" s="33"/>
      <c r="P33" s="33"/>
      <c r="Q33" s="33"/>
      <c r="R33" s="33"/>
      <c r="S33" s="33"/>
      <c r="T33" s="33"/>
      <c r="AA33" s="25"/>
      <c r="AB33" s="25"/>
      <c r="AC33" s="25"/>
      <c r="AD33" s="25"/>
    </row>
    <row r="34" spans="1:30" ht="17.100000000000001" customHeight="1">
      <c r="A34" s="20" t="s">
        <v>73</v>
      </c>
      <c r="C34" s="21"/>
      <c r="D34" s="21"/>
      <c r="E34" s="21"/>
      <c r="F34" s="21"/>
      <c r="G34" s="21"/>
      <c r="H34" s="21"/>
      <c r="I34" s="21"/>
      <c r="J34" s="21"/>
      <c r="K34" s="21"/>
      <c r="N34" s="995"/>
      <c r="O34" s="995"/>
      <c r="P34" s="995"/>
      <c r="Q34" s="995"/>
      <c r="R34" s="995"/>
      <c r="S34" s="995"/>
      <c r="T34" s="995"/>
      <c r="U34" s="995"/>
      <c r="V34" s="995"/>
      <c r="W34" s="995"/>
      <c r="AA34" s="478"/>
      <c r="AB34" s="478"/>
      <c r="AC34" s="478"/>
      <c r="AD34" s="478"/>
    </row>
    <row r="35" spans="1:30" s="2" customFormat="1" ht="25.5" customHeight="1">
      <c r="B35" s="22" t="s">
        <v>59</v>
      </c>
      <c r="C35" s="1578" t="s">
        <v>60</v>
      </c>
      <c r="D35" s="1578"/>
      <c r="E35" s="1578"/>
      <c r="F35" s="1467" t="s">
        <v>61</v>
      </c>
      <c r="G35" s="1467"/>
      <c r="H35" s="1467"/>
      <c r="I35" s="1578" t="s">
        <v>74</v>
      </c>
      <c r="J35" s="1578"/>
      <c r="K35" s="1578"/>
      <c r="L35" s="1578"/>
      <c r="N35" s="1583" t="s">
        <v>4849</v>
      </c>
      <c r="O35" s="1584"/>
      <c r="P35" s="1584"/>
      <c r="Q35" s="1584"/>
      <c r="R35" s="1584"/>
      <c r="S35" s="1584"/>
      <c r="T35" s="1584"/>
      <c r="U35" s="1584"/>
      <c r="V35" s="1584"/>
      <c r="W35" s="996"/>
      <c r="X35" s="29"/>
      <c r="Y35" s="29"/>
      <c r="Z35" s="29"/>
      <c r="AA35" s="1660"/>
      <c r="AB35" s="1660"/>
      <c r="AC35" s="1660"/>
      <c r="AD35" s="1660"/>
    </row>
    <row r="36" spans="1:30" s="2" customFormat="1" ht="6" customHeight="1">
      <c r="A36" s="23"/>
      <c r="B36" s="1752" t="s">
        <v>33</v>
      </c>
      <c r="C36" s="1733"/>
      <c r="D36" s="1733"/>
      <c r="E36" s="1733"/>
      <c r="F36" s="1734"/>
      <c r="G36" s="1735"/>
      <c r="H36" s="997"/>
      <c r="I36" s="1754">
        <f t="shared" ref="I36:I41" si="2">ROUNDDOWN((INT(C36)*F36/10),0)</f>
        <v>0</v>
      </c>
      <c r="J36" s="1755"/>
      <c r="K36" s="1755"/>
      <c r="L36" s="1756"/>
      <c r="N36" s="1585"/>
      <c r="O36" s="1586"/>
      <c r="P36" s="1586"/>
      <c r="Q36" s="1586"/>
      <c r="R36" s="1586"/>
      <c r="S36" s="1586"/>
      <c r="T36" s="1586"/>
      <c r="U36" s="1586"/>
      <c r="V36" s="1586"/>
      <c r="W36" s="998"/>
      <c r="X36" s="582"/>
      <c r="AA36" s="1660"/>
      <c r="AB36" s="1660"/>
      <c r="AC36" s="1660"/>
      <c r="AD36" s="1660"/>
    </row>
    <row r="37" spans="1:30" s="2" customFormat="1" ht="22.5" customHeight="1">
      <c r="A37" s="23"/>
      <c r="B37" s="1695"/>
      <c r="C37" s="1753">
        <v>0</v>
      </c>
      <c r="D37" s="1519"/>
      <c r="E37" s="1520"/>
      <c r="F37" s="1740">
        <f>IF('はじめに（PC）'!$D$2="北海道",'【参考】交付単価（PC）'!Y9,'【参考】交付単価（PC）'!S9)</f>
        <v>4400</v>
      </c>
      <c r="G37" s="1741"/>
      <c r="H37" s="999" t="s">
        <v>64</v>
      </c>
      <c r="I37" s="1743">
        <f t="shared" si="2"/>
        <v>0</v>
      </c>
      <c r="J37" s="1744"/>
      <c r="K37" s="1744"/>
      <c r="L37" s="1745"/>
      <c r="N37" s="1585"/>
      <c r="O37" s="1586"/>
      <c r="P37" s="1586"/>
      <c r="Q37" s="1586"/>
      <c r="R37" s="1586"/>
      <c r="S37" s="1586"/>
      <c r="T37" s="1586"/>
      <c r="U37" s="1586"/>
      <c r="V37" s="1586"/>
      <c r="W37" s="1000"/>
      <c r="X37" s="582"/>
      <c r="AA37" s="1660"/>
      <c r="AB37" s="1660"/>
      <c r="AC37" s="1660"/>
      <c r="AD37" s="1660"/>
    </row>
    <row r="38" spans="1:30" s="2" customFormat="1" ht="6" customHeight="1">
      <c r="A38" s="23"/>
      <c r="B38" s="1752" t="s">
        <v>65</v>
      </c>
      <c r="C38" s="1733"/>
      <c r="D38" s="1733"/>
      <c r="E38" s="1733"/>
      <c r="F38" s="1734"/>
      <c r="G38" s="1735"/>
      <c r="H38" s="997"/>
      <c r="I38" s="1754">
        <f t="shared" si="2"/>
        <v>0</v>
      </c>
      <c r="J38" s="1755"/>
      <c r="K38" s="1755"/>
      <c r="L38" s="1756"/>
      <c r="N38" s="1001"/>
      <c r="O38" s="1002"/>
      <c r="P38" s="1002"/>
      <c r="Q38" s="1002"/>
      <c r="R38" s="1002"/>
      <c r="S38" s="1002"/>
      <c r="T38" s="1002"/>
      <c r="U38" s="1002"/>
      <c r="V38" s="1002"/>
      <c r="W38" s="1000"/>
      <c r="X38" s="582"/>
    </row>
    <row r="39" spans="1:30" s="2" customFormat="1" ht="22.5" customHeight="1">
      <c r="B39" s="1695"/>
      <c r="C39" s="1753">
        <v>0</v>
      </c>
      <c r="D39" s="1519"/>
      <c r="E39" s="1520"/>
      <c r="F39" s="1740">
        <f>IF('はじめに（PC）'!$D$2="北海道",'【参考】交付単価（PC）'!Y10,'【参考】交付単価（PC）'!S10)</f>
        <v>2000</v>
      </c>
      <c r="G39" s="1741"/>
      <c r="H39" s="999" t="s">
        <v>64</v>
      </c>
      <c r="I39" s="1743">
        <f t="shared" si="2"/>
        <v>0</v>
      </c>
      <c r="J39" s="1744"/>
      <c r="K39" s="1744"/>
      <c r="L39" s="1745"/>
      <c r="N39" s="1003"/>
      <c r="O39" s="1669" t="s">
        <v>4763</v>
      </c>
      <c r="P39" s="1669"/>
      <c r="Q39" s="1669"/>
      <c r="R39" s="1669"/>
      <c r="S39" s="1669"/>
      <c r="T39" s="1669"/>
      <c r="U39" s="659" t="s">
        <v>57</v>
      </c>
      <c r="V39" s="1091"/>
      <c r="W39" s="1000"/>
      <c r="X39" s="582"/>
      <c r="AA39" s="1418"/>
      <c r="AB39" s="1418"/>
      <c r="AC39" s="1418"/>
    </row>
    <row r="40" spans="1:30" s="2" customFormat="1" ht="14.1" customHeight="1">
      <c r="B40" s="1752" t="s">
        <v>67</v>
      </c>
      <c r="C40" s="1733"/>
      <c r="D40" s="1733"/>
      <c r="E40" s="1733"/>
      <c r="F40" s="1734"/>
      <c r="G40" s="1735"/>
      <c r="H40" s="997"/>
      <c r="I40" s="1736">
        <f t="shared" si="2"/>
        <v>0</v>
      </c>
      <c r="J40" s="1736"/>
      <c r="K40" s="1736"/>
      <c r="L40" s="1736"/>
      <c r="N40" s="1004"/>
      <c r="O40" s="1005"/>
      <c r="P40" s="1005"/>
      <c r="Q40" s="1005"/>
      <c r="R40" s="1005"/>
      <c r="S40" s="1005"/>
      <c r="T40" s="1005"/>
      <c r="U40" s="1005"/>
      <c r="V40" s="1005"/>
      <c r="W40" s="1006"/>
      <c r="X40" s="29"/>
      <c r="AA40" s="1659"/>
      <c r="AB40" s="1659"/>
      <c r="AC40" s="639"/>
    </row>
    <row r="41" spans="1:30" s="2" customFormat="1" ht="15" customHeight="1">
      <c r="B41" s="1694"/>
      <c r="C41" s="1737">
        <v>0</v>
      </c>
      <c r="D41" s="1738"/>
      <c r="E41" s="1739"/>
      <c r="F41" s="1740">
        <f>IF('はじめに（PC）'!$D$2="北海道",'【参考】交付単価（PC）'!Y11,'【参考】交付単価（PC）'!S11)</f>
        <v>400</v>
      </c>
      <c r="G41" s="1741"/>
      <c r="H41" s="1007" t="s">
        <v>64</v>
      </c>
      <c r="I41" s="1742">
        <f t="shared" si="2"/>
        <v>0</v>
      </c>
      <c r="J41" s="1742"/>
      <c r="K41" s="1742"/>
      <c r="L41" s="1742"/>
      <c r="N41" s="1008"/>
      <c r="O41" s="1008"/>
      <c r="P41" s="1008"/>
      <c r="Q41" s="1008"/>
      <c r="R41" s="1008"/>
      <c r="S41" s="1008"/>
      <c r="T41" s="1008"/>
      <c r="U41" s="1008"/>
      <c r="V41" s="1008"/>
      <c r="W41" s="1008"/>
      <c r="X41" s="29"/>
      <c r="AA41" s="1588"/>
      <c r="AB41" s="1588"/>
      <c r="AC41" s="639"/>
    </row>
    <row r="42" spans="1:30" s="2" customFormat="1" ht="24" customHeight="1">
      <c r="B42" s="1691" t="s">
        <v>72</v>
      </c>
      <c r="C42" s="1692"/>
      <c r="D42" s="1692"/>
      <c r="E42" s="1692"/>
      <c r="F42" s="1692"/>
      <c r="G42" s="1692"/>
      <c r="H42" s="1692"/>
      <c r="I42" s="1692"/>
      <c r="J42" s="1692"/>
      <c r="K42" s="1692"/>
      <c r="L42" s="1693"/>
      <c r="N42" s="1709" t="s">
        <v>4906</v>
      </c>
      <c r="O42" s="1710"/>
      <c r="P42" s="1710"/>
      <c r="Q42" s="1710"/>
      <c r="R42" s="1710"/>
      <c r="S42" s="1710"/>
      <c r="T42" s="1710"/>
      <c r="U42" s="1710"/>
      <c r="V42" s="1710"/>
      <c r="W42" s="1711"/>
      <c r="X42" s="29"/>
      <c r="AA42" s="1659"/>
      <c r="AB42" s="1659"/>
      <c r="AC42" s="639"/>
    </row>
    <row r="43" spans="1:30" s="2" customFormat="1" ht="6" customHeight="1">
      <c r="B43" s="1694" t="s">
        <v>70</v>
      </c>
      <c r="C43" s="1696">
        <f>INT(SUM(C36,C38,C40))</f>
        <v>0</v>
      </c>
      <c r="D43" s="1697"/>
      <c r="E43" s="1697"/>
      <c r="F43" s="1698"/>
      <c r="G43" s="1699"/>
      <c r="H43" s="1700"/>
      <c r="I43" s="1704">
        <f>SUM(I36,I38,I40)</f>
        <v>0</v>
      </c>
      <c r="J43" s="1705"/>
      <c r="K43" s="1705"/>
      <c r="L43" s="1706"/>
      <c r="N43" s="1712"/>
      <c r="O43" s="1665"/>
      <c r="P43" s="1665"/>
      <c r="Q43" s="1665"/>
      <c r="R43" s="1665"/>
      <c r="S43" s="1665"/>
      <c r="T43" s="1665"/>
      <c r="U43" s="1665"/>
      <c r="V43" s="1665"/>
      <c r="W43" s="1713"/>
      <c r="X43" s="29"/>
      <c r="AA43" s="1588"/>
      <c r="AB43" s="1588"/>
      <c r="AC43" s="639"/>
    </row>
    <row r="44" spans="1:30" s="2" customFormat="1" ht="22.5" customHeight="1">
      <c r="B44" s="1695"/>
      <c r="C44" s="1707">
        <f>INT(SUM(C37,C39,C41))</f>
        <v>0</v>
      </c>
      <c r="D44" s="1708"/>
      <c r="E44" s="1708"/>
      <c r="F44" s="1701"/>
      <c r="G44" s="1702"/>
      <c r="H44" s="1703"/>
      <c r="I44" s="1745">
        <f>SUM(I37,I39,I41)</f>
        <v>0</v>
      </c>
      <c r="J44" s="1763"/>
      <c r="K44" s="1763"/>
      <c r="L44" s="1763"/>
      <c r="N44" s="1712"/>
      <c r="O44" s="1665"/>
      <c r="P44" s="1665"/>
      <c r="Q44" s="1665"/>
      <c r="R44" s="1665"/>
      <c r="S44" s="1665"/>
      <c r="T44" s="1665"/>
      <c r="U44" s="1665"/>
      <c r="V44" s="1665"/>
      <c r="W44" s="1713"/>
      <c r="AA44" s="1659"/>
      <c r="AB44" s="1659"/>
      <c r="AC44" s="1110"/>
    </row>
    <row r="45" spans="1:30" s="2" customFormat="1" ht="21" customHeight="1">
      <c r="B45" s="8"/>
      <c r="C45" s="980"/>
      <c r="D45" s="980"/>
      <c r="E45" s="980"/>
      <c r="F45" s="992"/>
      <c r="G45" s="992"/>
      <c r="H45" s="992"/>
      <c r="I45" s="27"/>
      <c r="J45" s="27"/>
      <c r="K45" s="27"/>
      <c r="L45" s="27"/>
      <c r="N45" s="1009"/>
      <c r="O45" s="1720" t="s">
        <v>390</v>
      </c>
      <c r="P45" s="1720"/>
      <c r="Q45" s="1720"/>
      <c r="R45" s="1720"/>
      <c r="S45" s="1720"/>
      <c r="T45" s="1720"/>
      <c r="U45" s="9" t="s">
        <v>57</v>
      </c>
      <c r="V45" s="1227"/>
      <c r="W45" s="23"/>
      <c r="AA45" s="1588"/>
      <c r="AB45" s="1588"/>
      <c r="AC45" s="639"/>
    </row>
    <row r="46" spans="1:30" s="2" customFormat="1" ht="3.75" customHeight="1">
      <c r="B46" s="8"/>
      <c r="C46" s="980"/>
      <c r="D46" s="980"/>
      <c r="E46" s="980"/>
      <c r="F46" s="992"/>
      <c r="G46" s="992"/>
      <c r="H46" s="992"/>
      <c r="I46" s="27"/>
      <c r="J46" s="27"/>
      <c r="K46" s="27"/>
      <c r="L46" s="27"/>
      <c r="N46" s="1009"/>
      <c r="O46" s="30"/>
      <c r="P46" s="30"/>
      <c r="Q46" s="30"/>
      <c r="R46" s="30"/>
      <c r="S46" s="1010"/>
      <c r="T46" s="1010"/>
      <c r="U46" s="1010"/>
      <c r="V46" s="1010"/>
      <c r="W46" s="23"/>
      <c r="AA46" s="761"/>
      <c r="AB46" s="761"/>
      <c r="AC46" s="639"/>
    </row>
    <row r="47" spans="1:30" s="2" customFormat="1" ht="23.25" customHeight="1">
      <c r="B47" s="8"/>
      <c r="C47" s="980"/>
      <c r="D47" s="980"/>
      <c r="E47" s="980"/>
      <c r="F47" s="992"/>
      <c r="G47" s="992"/>
      <c r="H47" s="992"/>
      <c r="I47" s="27"/>
      <c r="J47" s="27"/>
      <c r="K47" s="27"/>
      <c r="L47" s="27"/>
      <c r="N47" s="1617" t="s">
        <v>4907</v>
      </c>
      <c r="O47" s="1618"/>
      <c r="P47" s="1618"/>
      <c r="Q47" s="1618"/>
      <c r="R47" s="1619"/>
      <c r="S47" s="1717"/>
      <c r="T47" s="1718"/>
      <c r="U47" s="1718"/>
      <c r="V47" s="1719"/>
      <c r="W47" s="23"/>
      <c r="AA47" s="761"/>
      <c r="AB47" s="761"/>
      <c r="AC47" s="639"/>
    </row>
    <row r="48" spans="1:30" s="2" customFormat="1" ht="9.75" customHeight="1">
      <c r="B48" s="8"/>
      <c r="C48" s="980"/>
      <c r="D48" s="980"/>
      <c r="E48" s="980"/>
      <c r="F48" s="992"/>
      <c r="G48" s="992"/>
      <c r="H48" s="992"/>
      <c r="I48" s="27"/>
      <c r="J48" s="27"/>
      <c r="K48" s="27"/>
      <c r="L48" s="27"/>
      <c r="N48" s="1011"/>
      <c r="O48" s="1012"/>
      <c r="P48" s="1012"/>
      <c r="Q48" s="1012"/>
      <c r="R48" s="1013"/>
      <c r="S48" s="1014"/>
      <c r="T48" s="1014"/>
      <c r="U48" s="1014"/>
      <c r="V48" s="1014"/>
      <c r="W48" s="1015"/>
      <c r="AA48" s="761"/>
      <c r="AB48" s="761"/>
      <c r="AC48" s="639"/>
    </row>
    <row r="49" spans="1:29" s="2" customFormat="1" ht="19.5" customHeight="1">
      <c r="A49" s="927" t="s">
        <v>4767</v>
      </c>
      <c r="O49" s="11"/>
      <c r="P49" s="11"/>
      <c r="Q49" s="11"/>
      <c r="R49" s="11"/>
      <c r="S49" s="11"/>
      <c r="T49" s="11"/>
      <c r="U49" s="11"/>
      <c r="V49" s="11"/>
      <c r="W49" s="11"/>
      <c r="X49" s="11"/>
    </row>
    <row r="50" spans="1:29" s="2" customFormat="1" ht="18.75" customHeight="1">
      <c r="B50" s="940"/>
      <c r="C50" s="941"/>
      <c r="D50" s="941"/>
      <c r="E50" s="1359" t="s">
        <v>75</v>
      </c>
      <c r="F50" s="1411"/>
      <c r="G50" s="1411"/>
      <c r="H50" s="1411"/>
      <c r="I50" s="1360"/>
      <c r="J50" s="1359" t="s">
        <v>76</v>
      </c>
      <c r="K50" s="1411"/>
      <c r="L50" s="1411"/>
      <c r="M50" s="1411"/>
      <c r="N50" s="1360"/>
      <c r="O50" s="1492" t="s">
        <v>4657</v>
      </c>
      <c r="P50" s="1609"/>
      <c r="Q50" s="1609"/>
      <c r="R50" s="1609"/>
      <c r="S50" s="1493"/>
      <c r="T50" s="1657" t="s">
        <v>4658</v>
      </c>
      <c r="U50" s="1658"/>
      <c r="V50" s="1658"/>
      <c r="W50" s="11"/>
      <c r="X50" s="11"/>
    </row>
    <row r="51" spans="1:29" s="2" customFormat="1" ht="25.5" customHeight="1">
      <c r="B51" s="1803" t="s">
        <v>77</v>
      </c>
      <c r="C51" s="1804"/>
      <c r="D51" s="1805"/>
      <c r="E51" s="1016"/>
      <c r="F51" s="1017" t="s">
        <v>391</v>
      </c>
      <c r="G51" s="1233"/>
      <c r="H51" s="250" t="s">
        <v>78</v>
      </c>
      <c r="I51" s="250"/>
      <c r="J51" s="1016"/>
      <c r="K51" s="1017" t="s">
        <v>391</v>
      </c>
      <c r="L51" s="1233"/>
      <c r="M51" s="250" t="s">
        <v>78</v>
      </c>
      <c r="N51" s="1018"/>
      <c r="O51" s="675"/>
      <c r="P51" s="660" t="s">
        <v>391</v>
      </c>
      <c r="Q51" s="1108"/>
      <c r="R51" s="657" t="s">
        <v>78</v>
      </c>
      <c r="S51" s="1019"/>
      <c r="T51" s="1657"/>
      <c r="U51" s="1658"/>
      <c r="V51" s="1658"/>
      <c r="W51" s="11"/>
      <c r="X51" s="11"/>
    </row>
    <row r="52" spans="1:29" s="2" customFormat="1" ht="10.5" customHeight="1">
      <c r="B52" s="3"/>
      <c r="C52" s="3"/>
      <c r="D52" s="3"/>
      <c r="F52" s="1020"/>
      <c r="G52" s="269"/>
      <c r="K52" s="1020"/>
      <c r="L52" s="269"/>
      <c r="O52" s="30"/>
      <c r="P52" s="30"/>
      <c r="Q52" s="30"/>
      <c r="R52" s="30"/>
      <c r="S52" s="30"/>
      <c r="T52" s="30"/>
      <c r="U52" s="30"/>
      <c r="V52" s="30"/>
      <c r="W52" s="11"/>
      <c r="X52" s="11"/>
    </row>
    <row r="53" spans="1:29" s="2" customFormat="1" ht="18" customHeight="1">
      <c r="B53" s="1021" t="s">
        <v>79</v>
      </c>
      <c r="C53" s="1022"/>
      <c r="D53" s="1022"/>
      <c r="E53" s="1022"/>
      <c r="F53" s="1023"/>
      <c r="G53" s="1023"/>
      <c r="H53" s="1023"/>
      <c r="I53" s="1023"/>
      <c r="J53" s="1023"/>
      <c r="K53" s="1024"/>
      <c r="L53" s="1024"/>
      <c r="M53" s="1024"/>
      <c r="N53" s="1025"/>
      <c r="O53" s="1025"/>
      <c r="P53" s="1025"/>
      <c r="Q53" s="1025"/>
      <c r="R53" s="1025"/>
      <c r="S53" s="1025"/>
      <c r="T53" s="1025"/>
      <c r="U53" s="1025"/>
      <c r="V53" s="1026"/>
    </row>
    <row r="54" spans="1:29" s="2" customFormat="1" ht="21" customHeight="1">
      <c r="B54" s="1027" t="s">
        <v>80</v>
      </c>
      <c r="E54" s="1806">
        <v>0</v>
      </c>
      <c r="F54" s="1806"/>
      <c r="G54" s="1806"/>
      <c r="H54" s="275"/>
      <c r="I54" s="275"/>
      <c r="J54" s="275"/>
      <c r="V54" s="1028"/>
      <c r="W54" s="33"/>
      <c r="X54" s="33"/>
      <c r="Y54" s="33"/>
      <c r="Z54" s="33"/>
      <c r="AA54" s="33"/>
      <c r="AB54" s="33"/>
      <c r="AC54" s="33"/>
    </row>
    <row r="55" spans="1:29" s="2" customFormat="1" ht="6.75" customHeight="1">
      <c r="B55" s="1027"/>
      <c r="E55" s="1029"/>
      <c r="F55" s="275"/>
      <c r="G55" s="275"/>
      <c r="H55" s="275"/>
      <c r="I55" s="275"/>
      <c r="J55" s="275"/>
      <c r="V55" s="1028"/>
      <c r="W55" s="33"/>
      <c r="X55" s="33"/>
      <c r="Y55" s="33"/>
      <c r="Z55" s="33"/>
      <c r="AA55" s="33"/>
      <c r="AB55" s="33"/>
      <c r="AC55" s="33"/>
    </row>
    <row r="56" spans="1:29" s="2" customFormat="1" ht="16.5" customHeight="1">
      <c r="B56" s="1027" t="s">
        <v>81</v>
      </c>
      <c r="E56" s="1093"/>
      <c r="F56" s="4" t="s">
        <v>82</v>
      </c>
      <c r="I56" s="1093"/>
      <c r="J56" s="2" t="s">
        <v>83</v>
      </c>
      <c r="M56" s="1093"/>
      <c r="N56" s="2" t="s">
        <v>84</v>
      </c>
      <c r="Q56" s="1093"/>
      <c r="R56" s="4" t="s">
        <v>85</v>
      </c>
      <c r="V56" s="1028"/>
      <c r="W56" s="33"/>
      <c r="X56" s="33"/>
      <c r="Y56" s="33"/>
      <c r="Z56" s="33"/>
      <c r="AA56" s="33"/>
      <c r="AB56" s="33"/>
      <c r="AC56" s="33"/>
    </row>
    <row r="57" spans="1:29" s="2" customFormat="1" ht="6.75" customHeight="1">
      <c r="B57" s="1027"/>
      <c r="E57" s="1030"/>
      <c r="F57" s="275"/>
      <c r="G57" s="275"/>
      <c r="H57" s="275"/>
      <c r="I57" s="275"/>
      <c r="J57" s="275"/>
      <c r="V57" s="1028"/>
      <c r="W57" s="33"/>
      <c r="X57" s="33"/>
      <c r="Y57" s="33"/>
      <c r="Z57" s="33"/>
      <c r="AA57" s="33"/>
      <c r="AB57" s="33"/>
      <c r="AC57" s="33"/>
    </row>
    <row r="58" spans="1:29" s="2" customFormat="1" ht="16.5" customHeight="1">
      <c r="B58" s="1027" t="s">
        <v>392</v>
      </c>
      <c r="G58" s="1093"/>
      <c r="H58" s="2" t="s">
        <v>86</v>
      </c>
      <c r="I58" s="3"/>
      <c r="J58" s="1093"/>
      <c r="K58" s="2" t="s">
        <v>87</v>
      </c>
      <c r="M58" s="1093"/>
      <c r="N58" s="2" t="s">
        <v>88</v>
      </c>
      <c r="P58" s="1093"/>
      <c r="Q58" s="2" t="s">
        <v>89</v>
      </c>
      <c r="V58" s="1028"/>
      <c r="W58" s="33"/>
      <c r="X58" s="33"/>
      <c r="Y58" s="33"/>
      <c r="Z58" s="33"/>
      <c r="AA58" s="33"/>
      <c r="AB58" s="33"/>
      <c r="AC58" s="33"/>
    </row>
    <row r="59" spans="1:29" s="2" customFormat="1" ht="6.75" customHeight="1">
      <c r="B59" s="1027"/>
      <c r="E59" s="275"/>
      <c r="F59" s="275"/>
      <c r="G59" s="275"/>
      <c r="I59" s="275"/>
      <c r="V59" s="1028"/>
      <c r="W59" s="33"/>
      <c r="X59" s="33"/>
      <c r="Y59" s="33"/>
      <c r="Z59" s="33"/>
      <c r="AA59" s="33"/>
      <c r="AB59" s="33"/>
      <c r="AC59" s="33"/>
    </row>
    <row r="60" spans="1:29" ht="16.5" customHeight="1">
      <c r="B60" s="1027"/>
      <c r="C60" s="2"/>
      <c r="D60" s="2"/>
      <c r="E60" s="2"/>
      <c r="F60" s="2"/>
      <c r="G60" s="1093"/>
      <c r="H60" s="2" t="s">
        <v>90</v>
      </c>
      <c r="I60" s="3"/>
      <c r="J60" s="1093"/>
      <c r="K60" s="2" t="s">
        <v>91</v>
      </c>
      <c r="L60" s="2"/>
      <c r="M60" s="1093"/>
      <c r="N60" s="2" t="s">
        <v>92</v>
      </c>
      <c r="O60" s="2"/>
      <c r="P60" s="1093"/>
      <c r="Q60" s="2" t="s">
        <v>93</v>
      </c>
      <c r="R60" s="2"/>
      <c r="S60" s="2"/>
      <c r="T60" s="2"/>
      <c r="U60" s="2"/>
      <c r="V60" s="1031"/>
    </row>
    <row r="61" spans="1:29" s="2" customFormat="1" ht="6.75" customHeight="1">
      <c r="B61" s="1027"/>
      <c r="E61" s="275"/>
      <c r="F61" s="275"/>
      <c r="G61" s="275"/>
      <c r="I61" s="275"/>
      <c r="V61" s="1028"/>
      <c r="W61" s="33"/>
      <c r="X61" s="33"/>
      <c r="Y61" s="33"/>
      <c r="Z61" s="33"/>
      <c r="AA61" s="33"/>
      <c r="AB61" s="33"/>
      <c r="AC61" s="33"/>
    </row>
    <row r="62" spans="1:29" ht="16.5" customHeight="1">
      <c r="B62" s="1027" t="s">
        <v>398</v>
      </c>
      <c r="C62" s="2"/>
      <c r="D62" s="2"/>
      <c r="E62" s="2"/>
      <c r="F62" s="2"/>
      <c r="G62" s="1093"/>
      <c r="H62" s="2"/>
      <c r="I62" s="2"/>
      <c r="J62" s="2"/>
      <c r="K62" s="2"/>
      <c r="L62" s="2"/>
      <c r="M62" s="2"/>
      <c r="N62" s="2"/>
      <c r="O62" s="2"/>
      <c r="P62" s="2"/>
      <c r="Q62" s="2"/>
      <c r="R62" s="2"/>
      <c r="S62" s="2"/>
      <c r="T62" s="2"/>
      <c r="U62" s="2"/>
      <c r="V62" s="1031"/>
    </row>
    <row r="63" spans="1:29" s="2" customFormat="1" ht="6.75" customHeight="1">
      <c r="B63" s="1032"/>
      <c r="C63" s="33"/>
      <c r="D63" s="33"/>
      <c r="E63" s="1033"/>
      <c r="F63" s="1033"/>
      <c r="G63" s="1033"/>
      <c r="H63" s="1033"/>
      <c r="I63" s="1033"/>
      <c r="J63" s="1033"/>
      <c r="K63" s="33"/>
      <c r="L63" s="33"/>
      <c r="M63" s="33"/>
      <c r="N63" s="33"/>
      <c r="O63" s="33"/>
      <c r="P63" s="33"/>
      <c r="Q63" s="33"/>
      <c r="R63" s="33"/>
      <c r="S63" s="33"/>
      <c r="T63" s="33"/>
      <c r="U63" s="33"/>
      <c r="V63" s="1028"/>
      <c r="W63" s="33"/>
      <c r="X63" s="33"/>
      <c r="Y63" s="33"/>
      <c r="Z63" s="33"/>
      <c r="AA63" s="33"/>
      <c r="AB63" s="33"/>
      <c r="AC63" s="33"/>
    </row>
    <row r="64" spans="1:29" ht="16.5" customHeight="1">
      <c r="B64" s="1034" t="s">
        <v>94</v>
      </c>
      <c r="C64" s="119"/>
      <c r="D64" s="119"/>
      <c r="E64" s="119"/>
      <c r="F64" s="119"/>
      <c r="V64" s="1031"/>
    </row>
    <row r="65" spans="1:26" ht="32.1" customHeight="1">
      <c r="B65" s="1807" t="s">
        <v>95</v>
      </c>
      <c r="C65" s="1808"/>
      <c r="D65" s="1809"/>
      <c r="E65" s="1652">
        <v>0</v>
      </c>
      <c r="F65" s="1653"/>
      <c r="G65" s="1654"/>
      <c r="H65" s="1810" t="s">
        <v>96</v>
      </c>
      <c r="I65" s="1655"/>
      <c r="J65" s="1656"/>
      <c r="K65" s="1652">
        <v>0</v>
      </c>
      <c r="L65" s="1653"/>
      <c r="M65" s="1654"/>
      <c r="P65" s="1655" t="s">
        <v>97</v>
      </c>
      <c r="Q65" s="1655"/>
      <c r="R65" s="1656"/>
      <c r="S65" s="1652">
        <v>0</v>
      </c>
      <c r="T65" s="1653"/>
      <c r="U65" s="1654"/>
      <c r="V65" s="1031"/>
    </row>
    <row r="66" spans="1:26" ht="6.75" customHeight="1">
      <c r="B66" s="1035"/>
      <c r="C66" s="1036"/>
      <c r="D66" s="1036"/>
      <c r="E66" s="1036"/>
      <c r="F66" s="1036"/>
      <c r="G66" s="235"/>
      <c r="H66" s="1037"/>
      <c r="I66" s="1038"/>
      <c r="J66" s="1038"/>
      <c r="K66" s="1038"/>
      <c r="L66" s="235"/>
      <c r="M66" s="235"/>
      <c r="N66" s="1037"/>
      <c r="O66" s="1038"/>
      <c r="P66" s="1038"/>
      <c r="Q66" s="1038"/>
      <c r="R66" s="235"/>
      <c r="S66" s="235"/>
      <c r="T66" s="235"/>
      <c r="U66" s="235"/>
      <c r="V66" s="564"/>
    </row>
    <row r="67" spans="1:26" s="2" customFormat="1" ht="6.75" customHeight="1">
      <c r="B67" s="3"/>
      <c r="C67" s="3"/>
      <c r="D67" s="3"/>
      <c r="F67" s="1020"/>
      <c r="G67" s="269"/>
      <c r="K67" s="1020"/>
      <c r="L67" s="269"/>
    </row>
    <row r="68" spans="1:26" s="34" customFormat="1" ht="21.75" customHeight="1">
      <c r="A68" s="1039" t="s">
        <v>98</v>
      </c>
      <c r="K68" s="1040"/>
    </row>
    <row r="69" spans="1:26" s="34" customFormat="1" ht="18.75" customHeight="1">
      <c r="A69" s="16" t="s">
        <v>4768</v>
      </c>
      <c r="K69" s="1041" t="s">
        <v>4951</v>
      </c>
    </row>
    <row r="70" spans="1:26" ht="11.45" customHeight="1">
      <c r="B70" s="1639" t="s">
        <v>433</v>
      </c>
      <c r="C70" s="1639"/>
      <c r="D70" s="1401" t="s">
        <v>99</v>
      </c>
      <c r="E70" s="1494"/>
      <c r="F70" s="1494"/>
      <c r="G70" s="1494"/>
      <c r="H70" s="1494"/>
      <c r="I70" s="1494"/>
      <c r="J70" s="1494"/>
      <c r="K70" s="1494"/>
      <c r="L70" s="1402"/>
      <c r="M70" s="1648" t="s">
        <v>888</v>
      </c>
      <c r="N70" s="474"/>
      <c r="O70" s="474"/>
      <c r="P70" s="474"/>
      <c r="Q70" s="474"/>
      <c r="R70" s="474"/>
      <c r="S70" s="474"/>
      <c r="T70" s="474"/>
      <c r="U70" s="474"/>
      <c r="V70" s="474"/>
      <c r="W70" s="474"/>
      <c r="X70" s="474"/>
      <c r="Y70" s="2"/>
      <c r="Z70" s="2"/>
    </row>
    <row r="71" spans="1:26" s="2" customFormat="1" ht="11.45" customHeight="1">
      <c r="B71" s="1639"/>
      <c r="C71" s="1639"/>
      <c r="D71" s="1403"/>
      <c r="E71" s="1811"/>
      <c r="F71" s="1811"/>
      <c r="G71" s="1811"/>
      <c r="H71" s="1811"/>
      <c r="I71" s="1811"/>
      <c r="J71" s="1811"/>
      <c r="K71" s="1811"/>
      <c r="L71" s="1404"/>
      <c r="M71" s="1648"/>
      <c r="N71" s="475"/>
      <c r="O71" s="475"/>
      <c r="P71" s="475"/>
      <c r="Q71" s="475"/>
      <c r="R71" s="475"/>
      <c r="S71" s="476"/>
      <c r="T71" s="476"/>
      <c r="U71" s="476"/>
      <c r="V71" s="475"/>
      <c r="W71" s="475"/>
      <c r="X71" s="475"/>
    </row>
    <row r="72" spans="1:26" s="2" customFormat="1" ht="18.95" customHeight="1">
      <c r="B72" s="1721" t="s">
        <v>101</v>
      </c>
      <c r="C72" s="1722"/>
      <c r="D72" s="1728" t="s">
        <v>102</v>
      </c>
      <c r="E72" s="1729"/>
      <c r="F72" s="1729"/>
      <c r="G72" s="1729"/>
      <c r="H72" s="1729"/>
      <c r="I72" s="1729"/>
      <c r="J72" s="1729"/>
      <c r="K72" s="1729"/>
      <c r="L72" s="1730"/>
      <c r="M72" s="1093"/>
      <c r="N72" s="1042" t="str">
        <f>IF(M72="○","","※必ず選択してください。")</f>
        <v>※必ず選択してください。</v>
      </c>
      <c r="O72" s="474"/>
      <c r="P72" s="474"/>
      <c r="Q72" s="474"/>
      <c r="R72" s="474"/>
      <c r="S72" s="476"/>
      <c r="T72" s="476"/>
      <c r="U72" s="476"/>
      <c r="V72" s="476"/>
      <c r="W72" s="476"/>
      <c r="X72" s="476"/>
    </row>
    <row r="73" spans="1:26" s="2" customFormat="1" ht="18.95" customHeight="1">
      <c r="B73" s="1723"/>
      <c r="C73" s="1724"/>
      <c r="D73" s="1728" t="s">
        <v>103</v>
      </c>
      <c r="E73" s="1729"/>
      <c r="F73" s="1729"/>
      <c r="G73" s="1729"/>
      <c r="H73" s="1729"/>
      <c r="I73" s="1729"/>
      <c r="J73" s="1729"/>
      <c r="K73" s="1729"/>
      <c r="L73" s="1730"/>
      <c r="M73" s="1095"/>
      <c r="N73" s="1042" t="str">
        <f t="shared" ref="N73" si="3">IF(M73="○","","※必ず選択してください。")</f>
        <v>※必ず選択してください。</v>
      </c>
      <c r="O73" s="476"/>
      <c r="P73" s="476"/>
      <c r="Q73" s="476"/>
      <c r="R73" s="476"/>
      <c r="S73" s="476"/>
      <c r="T73" s="476"/>
      <c r="U73" s="476"/>
      <c r="V73" s="476"/>
      <c r="W73" s="476"/>
      <c r="X73" s="476"/>
    </row>
    <row r="74" spans="1:26" s="2" customFormat="1" ht="32.450000000000003" customHeight="1">
      <c r="B74" s="1399" t="s">
        <v>104</v>
      </c>
      <c r="C74" s="1400"/>
      <c r="D74" s="1728" t="s">
        <v>401</v>
      </c>
      <c r="E74" s="1729"/>
      <c r="F74" s="1729"/>
      <c r="G74" s="1729"/>
      <c r="H74" s="1729"/>
      <c r="I74" s="1729"/>
      <c r="J74" s="1729"/>
      <c r="K74" s="1729"/>
      <c r="L74" s="1730"/>
      <c r="M74" s="1632" t="s">
        <v>4772</v>
      </c>
      <c r="N74" s="1633"/>
      <c r="O74" s="1633"/>
      <c r="P74" s="1633"/>
      <c r="Q74" s="1633"/>
      <c r="R74" s="1633"/>
      <c r="S74" s="1633"/>
      <c r="T74" s="1634"/>
      <c r="U74" s="604"/>
      <c r="V74" s="604"/>
      <c r="W74" s="604"/>
      <c r="X74" s="604"/>
    </row>
    <row r="75" spans="1:26" s="2" customFormat="1" ht="18.95" customHeight="1">
      <c r="B75" s="1731" t="s">
        <v>105</v>
      </c>
      <c r="C75" s="1731" t="s">
        <v>106</v>
      </c>
      <c r="D75" s="1725" t="s">
        <v>107</v>
      </c>
      <c r="E75" s="1726"/>
      <c r="F75" s="1726"/>
      <c r="G75" s="1726"/>
      <c r="H75" s="1726"/>
      <c r="I75" s="1726"/>
      <c r="J75" s="1726"/>
      <c r="K75" s="1726"/>
      <c r="L75" s="1727"/>
      <c r="M75" s="1094"/>
      <c r="N75" s="476"/>
      <c r="O75" s="476"/>
      <c r="P75" s="476"/>
      <c r="Q75" s="476"/>
      <c r="R75" s="476"/>
      <c r="S75" s="476"/>
      <c r="T75" s="476"/>
      <c r="U75" s="1636" t="str">
        <f>IF(COUNTIF(M75:T84,"○")=0,"※4～13のうち該当する活動項目を全て選択してください。","")</f>
        <v>※4～13のうち該当する活動項目を全て選択してください。</v>
      </c>
      <c r="V75" s="1636"/>
      <c r="W75" s="1636"/>
      <c r="X75" s="631"/>
      <c r="Y75" s="631"/>
    </row>
    <row r="76" spans="1:26" s="2" customFormat="1" ht="18.95" customHeight="1">
      <c r="B76" s="1732"/>
      <c r="C76" s="1732"/>
      <c r="D76" s="1728" t="s">
        <v>108</v>
      </c>
      <c r="E76" s="1729"/>
      <c r="F76" s="1729"/>
      <c r="G76" s="1729"/>
      <c r="H76" s="1729"/>
      <c r="I76" s="1729"/>
      <c r="J76" s="1729"/>
      <c r="K76" s="1729"/>
      <c r="L76" s="1730"/>
      <c r="M76" s="1093"/>
      <c r="N76" s="476"/>
      <c r="O76" s="476"/>
      <c r="P76" s="476"/>
      <c r="Q76" s="476"/>
      <c r="R76" s="476"/>
      <c r="S76" s="476"/>
      <c r="T76" s="476"/>
      <c r="U76" s="1636"/>
      <c r="V76" s="1636"/>
      <c r="W76" s="1636"/>
      <c r="X76" s="631"/>
      <c r="Y76" s="631"/>
    </row>
    <row r="77" spans="1:26" s="2" customFormat="1" ht="18.95" customHeight="1">
      <c r="B77" s="1732"/>
      <c r="C77" s="1640"/>
      <c r="D77" s="1728" t="s">
        <v>109</v>
      </c>
      <c r="E77" s="1729"/>
      <c r="F77" s="1729"/>
      <c r="G77" s="1729"/>
      <c r="H77" s="1729"/>
      <c r="I77" s="1729"/>
      <c r="J77" s="1729"/>
      <c r="K77" s="1729"/>
      <c r="L77" s="1730"/>
      <c r="M77" s="1632" t="s">
        <v>4952</v>
      </c>
      <c r="N77" s="1633"/>
      <c r="O77" s="1633"/>
      <c r="P77" s="1633"/>
      <c r="Q77" s="1633"/>
      <c r="R77" s="1633"/>
      <c r="S77" s="1633"/>
      <c r="T77" s="1634"/>
      <c r="U77" s="1636"/>
      <c r="V77" s="1636"/>
      <c r="W77" s="1636"/>
      <c r="X77" s="631"/>
      <c r="Y77" s="631"/>
    </row>
    <row r="78" spans="1:26" s="2" customFormat="1" ht="18.95" customHeight="1">
      <c r="B78" s="1732"/>
      <c r="C78" s="1731" t="s">
        <v>43</v>
      </c>
      <c r="D78" s="1728" t="s">
        <v>110</v>
      </c>
      <c r="E78" s="1729"/>
      <c r="F78" s="1729"/>
      <c r="G78" s="1729"/>
      <c r="H78" s="1729"/>
      <c r="I78" s="1729"/>
      <c r="J78" s="1729"/>
      <c r="K78" s="1729"/>
      <c r="L78" s="1730"/>
      <c r="M78" s="1093"/>
      <c r="N78" s="476"/>
      <c r="O78" s="476"/>
      <c r="P78" s="476"/>
      <c r="Q78" s="476"/>
      <c r="R78" s="476"/>
      <c r="S78" s="476"/>
      <c r="T78" s="476"/>
      <c r="U78" s="1636"/>
      <c r="V78" s="1636"/>
      <c r="W78" s="1636"/>
      <c r="X78" s="631"/>
      <c r="Y78" s="631"/>
    </row>
    <row r="79" spans="1:26" s="2" customFormat="1" ht="18.95" customHeight="1">
      <c r="B79" s="1732"/>
      <c r="C79" s="1732"/>
      <c r="D79" s="1728" t="s">
        <v>111</v>
      </c>
      <c r="E79" s="1729"/>
      <c r="F79" s="1729"/>
      <c r="G79" s="1729"/>
      <c r="H79" s="1729"/>
      <c r="I79" s="1729"/>
      <c r="J79" s="1729"/>
      <c r="K79" s="1729"/>
      <c r="L79" s="1730"/>
      <c r="M79" s="1093"/>
      <c r="N79" s="476"/>
      <c r="O79" s="476"/>
      <c r="P79" s="476"/>
      <c r="Q79" s="476"/>
      <c r="R79" s="476"/>
      <c r="S79" s="476"/>
      <c r="T79" s="476"/>
      <c r="U79" s="1636"/>
      <c r="V79" s="1636"/>
      <c r="W79" s="1636"/>
      <c r="X79" s="631"/>
      <c r="Y79" s="631"/>
    </row>
    <row r="80" spans="1:26" s="2" customFormat="1" ht="18.95" customHeight="1">
      <c r="B80" s="1732"/>
      <c r="C80" s="1640"/>
      <c r="D80" s="1728" t="s">
        <v>112</v>
      </c>
      <c r="E80" s="1729"/>
      <c r="F80" s="1729"/>
      <c r="G80" s="1729"/>
      <c r="H80" s="1729"/>
      <c r="I80" s="1729"/>
      <c r="J80" s="1729"/>
      <c r="K80" s="1729"/>
      <c r="L80" s="1730"/>
      <c r="M80" s="1632" t="s">
        <v>4952</v>
      </c>
      <c r="N80" s="1633"/>
      <c r="O80" s="1633"/>
      <c r="P80" s="1633"/>
      <c r="Q80" s="1633"/>
      <c r="R80" s="1633"/>
      <c r="S80" s="1633"/>
      <c r="T80" s="1634"/>
      <c r="U80" s="1636"/>
      <c r="V80" s="1636"/>
      <c r="W80" s="1636"/>
      <c r="X80" s="631"/>
      <c r="Y80" s="631"/>
    </row>
    <row r="81" spans="1:25" s="2" customFormat="1" ht="18.95" customHeight="1">
      <c r="B81" s="1732"/>
      <c r="C81" s="1731" t="s">
        <v>44</v>
      </c>
      <c r="D81" s="1728" t="s">
        <v>113</v>
      </c>
      <c r="E81" s="1729"/>
      <c r="F81" s="1729"/>
      <c r="G81" s="1729"/>
      <c r="H81" s="1729"/>
      <c r="I81" s="1729"/>
      <c r="J81" s="1729"/>
      <c r="K81" s="1729"/>
      <c r="L81" s="1730"/>
      <c r="M81" s="1093"/>
      <c r="N81" s="476"/>
      <c r="O81" s="476"/>
      <c r="P81" s="476"/>
      <c r="Q81" s="476"/>
      <c r="R81" s="476"/>
      <c r="S81" s="476"/>
      <c r="T81" s="476"/>
      <c r="U81" s="1636"/>
      <c r="V81" s="1636"/>
      <c r="W81" s="1636"/>
      <c r="X81" s="631"/>
      <c r="Y81" s="631"/>
    </row>
    <row r="82" spans="1:25" s="2" customFormat="1" ht="18.95" customHeight="1">
      <c r="B82" s="1732"/>
      <c r="C82" s="1732"/>
      <c r="D82" s="1728" t="s">
        <v>114</v>
      </c>
      <c r="E82" s="1729"/>
      <c r="F82" s="1729"/>
      <c r="G82" s="1729"/>
      <c r="H82" s="1729"/>
      <c r="I82" s="1729"/>
      <c r="J82" s="1729"/>
      <c r="K82" s="1729"/>
      <c r="L82" s="1730"/>
      <c r="M82" s="1632" t="s">
        <v>4952</v>
      </c>
      <c r="N82" s="1633"/>
      <c r="O82" s="1633"/>
      <c r="P82" s="1633"/>
      <c r="Q82" s="1633"/>
      <c r="R82" s="1633"/>
      <c r="S82" s="1633"/>
      <c r="T82" s="1634"/>
      <c r="U82" s="1636"/>
      <c r="V82" s="1636"/>
      <c r="W82" s="1636"/>
      <c r="X82" s="631"/>
      <c r="Y82" s="631"/>
    </row>
    <row r="83" spans="1:25" s="2" customFormat="1" ht="18.95" customHeight="1">
      <c r="B83" s="1732"/>
      <c r="C83" s="1640"/>
      <c r="D83" s="1728" t="s">
        <v>115</v>
      </c>
      <c r="E83" s="1729"/>
      <c r="F83" s="1729"/>
      <c r="G83" s="1729"/>
      <c r="H83" s="1729"/>
      <c r="I83" s="1729"/>
      <c r="J83" s="1729"/>
      <c r="K83" s="1729"/>
      <c r="L83" s="1730"/>
      <c r="M83" s="1632" t="s">
        <v>4952</v>
      </c>
      <c r="N83" s="1633"/>
      <c r="O83" s="1633"/>
      <c r="P83" s="1633"/>
      <c r="Q83" s="1633"/>
      <c r="R83" s="1633"/>
      <c r="S83" s="1633"/>
      <c r="T83" s="1634"/>
      <c r="U83" s="1636"/>
      <c r="V83" s="1636"/>
      <c r="W83" s="1636"/>
      <c r="X83" s="631"/>
      <c r="Y83" s="631"/>
    </row>
    <row r="84" spans="1:25" s="2" customFormat="1" ht="18.95" customHeight="1">
      <c r="B84" s="1732"/>
      <c r="C84" s="1731" t="s">
        <v>45</v>
      </c>
      <c r="D84" s="1728" t="s">
        <v>116</v>
      </c>
      <c r="E84" s="1729"/>
      <c r="F84" s="1729"/>
      <c r="G84" s="1729"/>
      <c r="H84" s="1729"/>
      <c r="I84" s="1729"/>
      <c r="J84" s="1729"/>
      <c r="K84" s="1729"/>
      <c r="L84" s="1730"/>
      <c r="M84" s="1093"/>
      <c r="N84" s="476"/>
      <c r="O84" s="476"/>
      <c r="P84" s="476"/>
      <c r="Q84" s="476"/>
      <c r="R84" s="476"/>
      <c r="S84" s="476"/>
      <c r="T84" s="476"/>
      <c r="U84" s="1636"/>
      <c r="V84" s="1636"/>
      <c r="W84" s="1636"/>
      <c r="X84" s="631"/>
      <c r="Y84" s="631"/>
    </row>
    <row r="85" spans="1:25" s="2" customFormat="1" ht="18.95" customHeight="1">
      <c r="B85" s="1732"/>
      <c r="C85" s="1732"/>
      <c r="D85" s="1728" t="s">
        <v>117</v>
      </c>
      <c r="E85" s="1729"/>
      <c r="F85" s="1729"/>
      <c r="G85" s="1729"/>
      <c r="H85" s="1729"/>
      <c r="I85" s="1729"/>
      <c r="J85" s="1729"/>
      <c r="K85" s="1729"/>
      <c r="L85" s="1730"/>
      <c r="M85" s="1632" t="s">
        <v>4952</v>
      </c>
      <c r="N85" s="1633"/>
      <c r="O85" s="1633"/>
      <c r="P85" s="1633"/>
      <c r="Q85" s="1633"/>
      <c r="R85" s="1633"/>
      <c r="S85" s="1633"/>
      <c r="T85" s="1634"/>
      <c r="U85" s="11"/>
      <c r="V85" s="11"/>
      <c r="W85" s="11"/>
      <c r="X85" s="11"/>
      <c r="Y85" s="11"/>
    </row>
    <row r="86" spans="1:25" s="2" customFormat="1" ht="18.95" customHeight="1">
      <c r="B86" s="1732"/>
      <c r="C86" s="1640"/>
      <c r="D86" s="1728" t="s">
        <v>118</v>
      </c>
      <c r="E86" s="1729"/>
      <c r="F86" s="1729"/>
      <c r="G86" s="1729"/>
      <c r="H86" s="1729"/>
      <c r="I86" s="1729"/>
      <c r="J86" s="1729"/>
      <c r="K86" s="1729"/>
      <c r="L86" s="1730"/>
      <c r="M86" s="1632" t="s">
        <v>4952</v>
      </c>
      <c r="N86" s="1633"/>
      <c r="O86" s="1633"/>
      <c r="P86" s="1633"/>
      <c r="Q86" s="1633"/>
      <c r="R86" s="1633"/>
      <c r="S86" s="1633"/>
      <c r="T86" s="1634"/>
      <c r="U86" s="11"/>
      <c r="V86" s="11"/>
      <c r="W86" s="11"/>
      <c r="X86" s="11"/>
      <c r="Y86" s="11"/>
    </row>
    <row r="87" spans="1:25" s="2" customFormat="1" ht="18.95" customHeight="1">
      <c r="A87" s="23"/>
      <c r="B87" s="1640"/>
      <c r="C87" s="1043" t="s">
        <v>119</v>
      </c>
      <c r="D87" s="1728" t="s">
        <v>120</v>
      </c>
      <c r="E87" s="1729"/>
      <c r="F87" s="1729"/>
      <c r="G87" s="1729"/>
      <c r="H87" s="1729"/>
      <c r="I87" s="1729"/>
      <c r="J87" s="1729"/>
      <c r="K87" s="1729"/>
      <c r="L87" s="1730"/>
      <c r="M87" s="1632" t="s">
        <v>4953</v>
      </c>
      <c r="N87" s="1633"/>
      <c r="O87" s="1633"/>
      <c r="P87" s="1633"/>
      <c r="Q87" s="1633"/>
      <c r="R87" s="1633"/>
      <c r="S87" s="1633"/>
      <c r="T87" s="1634"/>
      <c r="U87" s="11"/>
      <c r="V87" s="11"/>
      <c r="W87" s="11"/>
      <c r="X87" s="11"/>
      <c r="Y87" s="11"/>
    </row>
    <row r="88" spans="1:25" s="2" customFormat="1" ht="18.95" customHeight="1">
      <c r="B88" s="1601" t="s">
        <v>121</v>
      </c>
      <c r="C88" s="1602"/>
      <c r="D88" s="1602"/>
      <c r="E88" s="1602"/>
      <c r="F88" s="1602"/>
      <c r="G88" s="1602"/>
      <c r="H88" s="1602"/>
      <c r="I88" s="1602"/>
      <c r="J88" s="1602"/>
      <c r="K88" s="1602"/>
      <c r="L88" s="1603"/>
      <c r="M88" s="1093"/>
      <c r="N88" s="1042" t="str">
        <f t="shared" ref="N88" si="4">IF(M88="○","","※必ず選択してください。")</f>
        <v>※必ず選択してください。</v>
      </c>
      <c r="O88" s="476"/>
      <c r="P88" s="476"/>
      <c r="Q88" s="476"/>
      <c r="R88" s="476"/>
      <c r="S88" s="476"/>
      <c r="T88" s="476"/>
      <c r="U88" s="476"/>
      <c r="V88" s="476"/>
      <c r="W88" s="476"/>
      <c r="X88" s="476"/>
    </row>
    <row r="89" spans="1:25" s="35" customFormat="1" ht="27" customHeight="1">
      <c r="B89" s="1044" t="s">
        <v>122</v>
      </c>
      <c r="C89" s="36"/>
      <c r="D89" s="36"/>
      <c r="E89" s="36"/>
      <c r="F89" s="36"/>
      <c r="G89" s="36"/>
      <c r="H89" s="36"/>
      <c r="I89" s="36"/>
      <c r="J89" s="36"/>
      <c r="K89" s="36"/>
      <c r="L89" s="36"/>
      <c r="M89" s="36"/>
      <c r="N89" s="36"/>
      <c r="O89" s="36"/>
      <c r="P89" s="36"/>
      <c r="Q89" s="36"/>
      <c r="R89" s="36"/>
      <c r="S89" s="36"/>
      <c r="T89" s="36"/>
      <c r="U89" s="36"/>
      <c r="V89" s="36"/>
      <c r="W89" s="36"/>
      <c r="X89" s="36"/>
    </row>
    <row r="90" spans="1:25" s="38" customFormat="1" ht="20.100000000000001" customHeight="1">
      <c r="B90" s="1045" t="s">
        <v>123</v>
      </c>
      <c r="C90" s="111"/>
      <c r="D90" s="111"/>
      <c r="E90" s="111"/>
      <c r="F90" s="111"/>
      <c r="G90" s="111"/>
      <c r="H90" s="111"/>
      <c r="I90" s="111"/>
      <c r="J90" s="111"/>
      <c r="K90" s="111"/>
      <c r="L90" s="9"/>
      <c r="M90" s="9"/>
      <c r="N90" s="111"/>
      <c r="O90" s="9"/>
      <c r="P90" s="111"/>
      <c r="Q90" s="25"/>
      <c r="R90" s="111"/>
      <c r="S90" s="25"/>
      <c r="T90" s="111"/>
      <c r="U90" s="25"/>
      <c r="V90" s="111"/>
      <c r="W90" s="25"/>
      <c r="X90" s="25"/>
      <c r="Y90" s="37"/>
    </row>
    <row r="91" spans="1:25" s="38" customFormat="1" ht="20.100000000000001" customHeight="1">
      <c r="B91" s="1093"/>
      <c r="C91" s="1046" t="s">
        <v>124</v>
      </c>
      <c r="D91" s="111"/>
      <c r="E91" s="9"/>
      <c r="F91" s="111"/>
      <c r="G91" s="111"/>
      <c r="H91" s="111"/>
      <c r="I91" s="111"/>
      <c r="J91" s="111"/>
      <c r="K91" s="111"/>
      <c r="L91" s="111"/>
      <c r="M91" s="1093"/>
      <c r="N91" s="1046" t="s">
        <v>125</v>
      </c>
      <c r="O91" s="25"/>
      <c r="P91" s="25"/>
      <c r="Q91" s="25"/>
      <c r="R91" s="25"/>
      <c r="S91" s="25"/>
      <c r="T91" s="25"/>
      <c r="U91" s="25"/>
      <c r="V91" s="25"/>
      <c r="W91" s="9"/>
      <c r="X91" s="9"/>
      <c r="Y91" s="37"/>
    </row>
    <row r="92" spans="1:25" s="38" customFormat="1" ht="20.100000000000001" customHeight="1">
      <c r="B92" s="1093"/>
      <c r="C92" s="1046" t="s">
        <v>126</v>
      </c>
      <c r="D92" s="111"/>
      <c r="E92" s="9"/>
      <c r="F92" s="111"/>
      <c r="G92" s="111"/>
      <c r="H92" s="111"/>
      <c r="I92" s="111"/>
      <c r="J92" s="111"/>
      <c r="K92" s="111"/>
      <c r="L92" s="111"/>
      <c r="M92" s="1093"/>
      <c r="N92" s="1820" t="s">
        <v>127</v>
      </c>
      <c r="O92" s="1821"/>
      <c r="P92" s="1821"/>
      <c r="Q92" s="1821"/>
      <c r="R92" s="1821"/>
      <c r="S92" s="1821"/>
      <c r="T92" s="1821"/>
      <c r="U92" s="1821"/>
      <c r="V92" s="1821"/>
      <c r="W92" s="1821"/>
      <c r="X92" s="583"/>
      <c r="Y92" s="37"/>
    </row>
    <row r="93" spans="1:25" s="38" customFormat="1" ht="20.100000000000001" customHeight="1">
      <c r="B93" s="1093"/>
      <c r="C93" s="1046" t="s">
        <v>411</v>
      </c>
      <c r="D93" s="111"/>
      <c r="E93" s="9"/>
      <c r="F93" s="111"/>
      <c r="G93" s="111"/>
      <c r="H93" s="111"/>
      <c r="I93" s="111"/>
      <c r="J93" s="111"/>
      <c r="K93" s="111"/>
      <c r="L93" s="111"/>
      <c r="M93" s="1093"/>
      <c r="N93" s="1046" t="s">
        <v>128</v>
      </c>
      <c r="O93" s="25"/>
      <c r="P93" s="9"/>
      <c r="Q93" s="1591"/>
      <c r="R93" s="1592"/>
      <c r="S93" s="1592"/>
      <c r="T93" s="1592"/>
      <c r="U93" s="1592"/>
      <c r="V93" s="1593"/>
      <c r="W93" s="9"/>
      <c r="X93" s="9"/>
      <c r="Y93" s="37"/>
    </row>
    <row r="94" spans="1:25" s="38" customFormat="1" ht="20.100000000000001" customHeight="1">
      <c r="B94" s="1047" t="s">
        <v>434</v>
      </c>
      <c r="C94" s="111"/>
      <c r="D94" s="111"/>
      <c r="E94" s="111"/>
      <c r="F94" s="111"/>
      <c r="G94" s="111"/>
      <c r="H94" s="111"/>
      <c r="I94" s="111"/>
      <c r="J94" s="111"/>
      <c r="K94" s="111"/>
      <c r="L94" s="9"/>
      <c r="M94" s="1048"/>
      <c r="N94" s="9"/>
      <c r="O94" s="111"/>
      <c r="P94" s="25"/>
      <c r="Q94" s="111"/>
      <c r="R94" s="25"/>
      <c r="S94" s="111"/>
      <c r="T94" s="25"/>
      <c r="U94" s="111"/>
      <c r="V94" s="25"/>
      <c r="W94" s="9"/>
      <c r="X94" s="9"/>
      <c r="Y94" s="37"/>
    </row>
    <row r="95" spans="1:25" s="38" customFormat="1" ht="20.100000000000001" customHeight="1">
      <c r="B95" s="1093"/>
      <c r="C95" s="1046" t="s">
        <v>129</v>
      </c>
      <c r="D95" s="9"/>
      <c r="E95" s="111"/>
      <c r="F95" s="111"/>
      <c r="G95" s="111"/>
      <c r="H95" s="111"/>
      <c r="I95" s="111"/>
      <c r="J95" s="111"/>
      <c r="K95" s="111"/>
      <c r="L95" s="111"/>
      <c r="M95" s="1093"/>
      <c r="N95" s="1046" t="s">
        <v>130</v>
      </c>
      <c r="O95" s="25"/>
      <c r="P95" s="25"/>
      <c r="Q95" s="25"/>
      <c r="R95" s="25"/>
      <c r="S95" s="25"/>
      <c r="T95" s="25"/>
      <c r="U95" s="25"/>
      <c r="V95" s="25"/>
      <c r="W95" s="9"/>
      <c r="X95" s="9"/>
      <c r="Y95" s="37"/>
    </row>
    <row r="96" spans="1:25" s="38" customFormat="1" ht="20.100000000000001" customHeight="1">
      <c r="B96" s="1093"/>
      <c r="C96" s="1046" t="s">
        <v>131</v>
      </c>
      <c r="D96" s="9"/>
      <c r="E96" s="111"/>
      <c r="F96" s="111"/>
      <c r="G96" s="111"/>
      <c r="H96" s="111"/>
      <c r="I96" s="111"/>
      <c r="J96" s="111"/>
      <c r="K96" s="111"/>
      <c r="L96" s="111"/>
      <c r="M96" s="1093"/>
      <c r="N96" s="1046" t="s">
        <v>132</v>
      </c>
      <c r="O96" s="25"/>
      <c r="P96" s="9"/>
      <c r="Q96" s="1591"/>
      <c r="R96" s="1592"/>
      <c r="S96" s="1592"/>
      <c r="T96" s="1592"/>
      <c r="U96" s="1592"/>
      <c r="V96" s="1593"/>
      <c r="W96" s="9"/>
      <c r="X96" s="9"/>
      <c r="Y96" s="37"/>
    </row>
    <row r="97" spans="1:26" s="38" customFormat="1" ht="20.100000000000001" customHeight="1">
      <c r="B97" s="1093"/>
      <c r="C97" s="1046" t="s">
        <v>133</v>
      </c>
      <c r="D97" s="9"/>
      <c r="E97" s="111"/>
      <c r="F97" s="111"/>
      <c r="G97" s="111"/>
      <c r="H97" s="111"/>
      <c r="I97" s="111"/>
      <c r="J97" s="111"/>
      <c r="K97" s="111"/>
      <c r="L97" s="111"/>
      <c r="M97" s="9"/>
      <c r="N97" s="1048"/>
      <c r="O97" s="111" t="s">
        <v>134</v>
      </c>
      <c r="P97" s="25"/>
      <c r="Q97" s="25"/>
      <c r="R97" s="25"/>
      <c r="S97" s="25"/>
      <c r="T97" s="25"/>
      <c r="U97" s="25"/>
      <c r="V97" s="25"/>
      <c r="W97" s="25"/>
      <c r="X97" s="25"/>
      <c r="Y97" s="37"/>
    </row>
    <row r="98" spans="1:26" s="38" customFormat="1" ht="20.100000000000001" customHeight="1">
      <c r="B98" s="1047" t="s">
        <v>445</v>
      </c>
      <c r="C98" s="111"/>
      <c r="D98" s="111"/>
      <c r="E98" s="111"/>
      <c r="F98" s="111"/>
      <c r="G98" s="111"/>
      <c r="H98" s="111"/>
      <c r="I98" s="111"/>
      <c r="J98" s="111"/>
      <c r="K98" s="111"/>
      <c r="L98" s="9"/>
      <c r="M98" s="9"/>
      <c r="N98" s="1048"/>
      <c r="O98" s="9"/>
      <c r="P98" s="111"/>
      <c r="Q98" s="25"/>
      <c r="R98" s="111"/>
      <c r="S98" s="25"/>
      <c r="T98" s="111"/>
      <c r="U98" s="25"/>
      <c r="V98" s="111"/>
      <c r="W98" s="25"/>
      <c r="X98" s="25"/>
      <c r="Y98" s="37"/>
    </row>
    <row r="99" spans="1:26" s="38" customFormat="1" ht="20.100000000000001" customHeight="1">
      <c r="B99" s="1093"/>
      <c r="C99" s="1046" t="s">
        <v>135</v>
      </c>
      <c r="D99" s="9"/>
      <c r="E99" s="111"/>
      <c r="F99" s="111"/>
      <c r="G99" s="111"/>
      <c r="H99" s="111"/>
      <c r="I99" s="111"/>
      <c r="J99" s="111"/>
      <c r="K99" s="111"/>
      <c r="L99" s="111"/>
      <c r="M99" s="1093"/>
      <c r="N99" s="1046" t="s">
        <v>136</v>
      </c>
      <c r="O99" s="111"/>
      <c r="P99" s="111"/>
      <c r="Q99" s="111"/>
      <c r="R99" s="111"/>
      <c r="S99" s="111"/>
      <c r="T99" s="111"/>
      <c r="U99" s="9"/>
      <c r="V99" s="25"/>
      <c r="W99" s="9"/>
      <c r="X99" s="9"/>
      <c r="Y99" s="37"/>
    </row>
    <row r="100" spans="1:26" s="38" customFormat="1" ht="20.100000000000001" customHeight="1">
      <c r="B100" s="1093"/>
      <c r="C100" s="1046" t="s">
        <v>137</v>
      </c>
      <c r="D100" s="9"/>
      <c r="E100" s="111"/>
      <c r="F100" s="111"/>
      <c r="G100" s="111"/>
      <c r="H100" s="111"/>
      <c r="I100" s="111"/>
      <c r="J100" s="111"/>
      <c r="K100" s="111"/>
      <c r="L100" s="111"/>
      <c r="M100" s="1093"/>
      <c r="N100" s="1046" t="s">
        <v>138</v>
      </c>
      <c r="O100" s="111"/>
      <c r="P100" s="111"/>
      <c r="Q100" s="111"/>
      <c r="R100" s="111"/>
      <c r="S100" s="111"/>
      <c r="T100" s="111"/>
      <c r="U100" s="9"/>
      <c r="V100" s="25"/>
      <c r="W100" s="9"/>
      <c r="X100" s="9"/>
      <c r="Y100" s="37"/>
    </row>
    <row r="101" spans="1:26" s="38" customFormat="1" ht="20.100000000000001" customHeight="1">
      <c r="B101" s="1093"/>
      <c r="C101" s="1046" t="s">
        <v>139</v>
      </c>
      <c r="D101" s="9"/>
      <c r="E101" s="111"/>
      <c r="F101" s="111"/>
      <c r="G101" s="111"/>
      <c r="H101" s="111"/>
      <c r="I101" s="111"/>
      <c r="J101" s="111"/>
      <c r="K101" s="111"/>
      <c r="L101" s="111"/>
      <c r="M101" s="1093"/>
      <c r="N101" s="1046" t="s">
        <v>140</v>
      </c>
      <c r="O101" s="111"/>
      <c r="P101" s="9"/>
      <c r="Q101" s="1591"/>
      <c r="R101" s="1592"/>
      <c r="S101" s="1592"/>
      <c r="T101" s="1592"/>
      <c r="U101" s="1592"/>
      <c r="V101" s="1593"/>
      <c r="W101" s="9"/>
      <c r="X101" s="9"/>
      <c r="Y101" s="37"/>
    </row>
    <row r="102" spans="1:26" s="38" customFormat="1" ht="20.100000000000001" customHeight="1">
      <c r="B102" s="1093"/>
      <c r="C102" s="1046" t="s">
        <v>141</v>
      </c>
      <c r="D102" s="9"/>
      <c r="E102" s="9"/>
      <c r="F102" s="9"/>
      <c r="G102" s="9"/>
      <c r="H102" s="9"/>
      <c r="I102" s="9"/>
      <c r="J102" s="9"/>
      <c r="K102" s="9"/>
      <c r="L102" s="9"/>
      <c r="M102" s="1048"/>
      <c r="N102" s="111" t="s">
        <v>134</v>
      </c>
      <c r="O102" s="25"/>
      <c r="P102" s="9"/>
      <c r="Q102" s="9"/>
      <c r="R102" s="9"/>
      <c r="S102" s="9"/>
      <c r="T102" s="9"/>
      <c r="U102" s="9"/>
      <c r="V102" s="9"/>
      <c r="W102" s="9"/>
      <c r="X102" s="9"/>
      <c r="Y102" s="37"/>
    </row>
    <row r="103" spans="1:26" s="38" customFormat="1" ht="20.100000000000001" customHeight="1">
      <c r="B103" s="1815" t="s">
        <v>446</v>
      </c>
      <c r="C103" s="1815"/>
      <c r="D103" s="1815"/>
      <c r="E103" s="1815"/>
      <c r="F103" s="1815"/>
      <c r="G103" s="1815"/>
      <c r="H103" s="1815"/>
      <c r="I103" s="1815"/>
      <c r="J103" s="1815"/>
      <c r="K103" s="1815"/>
      <c r="L103" s="1815"/>
      <c r="M103" s="1815"/>
      <c r="N103" s="1815"/>
      <c r="O103" s="1815"/>
      <c r="P103" s="1815"/>
      <c r="Q103" s="1815"/>
      <c r="R103" s="1815"/>
      <c r="S103" s="1815"/>
      <c r="T103" s="1815"/>
      <c r="U103" s="1815"/>
      <c r="V103" s="1815"/>
      <c r="W103" s="1815"/>
      <c r="X103" s="587"/>
      <c r="Y103" s="37"/>
    </row>
    <row r="104" spans="1:26" s="38" customFormat="1" ht="20.100000000000001" customHeight="1">
      <c r="B104" s="1093"/>
      <c r="C104" s="1816" t="s">
        <v>142</v>
      </c>
      <c r="D104" s="1720"/>
      <c r="E104" s="1720"/>
      <c r="F104" s="1720"/>
      <c r="G104" s="1720"/>
      <c r="H104" s="1720"/>
      <c r="I104" s="1720"/>
      <c r="J104" s="1720"/>
      <c r="K104" s="1720"/>
      <c r="L104" s="1770"/>
      <c r="M104" s="1093"/>
      <c r="N104" s="1712" t="s">
        <v>410</v>
      </c>
      <c r="O104" s="1665"/>
      <c r="P104" s="1665"/>
      <c r="Q104" s="1665"/>
      <c r="R104" s="1665"/>
      <c r="S104" s="1665"/>
      <c r="T104" s="1665"/>
      <c r="U104" s="1665"/>
      <c r="V104" s="1665"/>
      <c r="W104" s="9"/>
      <c r="X104" s="9"/>
      <c r="Y104" s="37"/>
    </row>
    <row r="105" spans="1:26" s="38" customFormat="1" ht="20.100000000000001" customHeight="1">
      <c r="B105" s="1093"/>
      <c r="C105" s="1817" t="s">
        <v>143</v>
      </c>
      <c r="D105" s="1818"/>
      <c r="E105" s="1818"/>
      <c r="F105" s="1818"/>
      <c r="G105" s="1818"/>
      <c r="H105" s="1818"/>
      <c r="I105" s="1818"/>
      <c r="J105" s="1818"/>
      <c r="K105" s="1818"/>
      <c r="L105" s="1819"/>
      <c r="M105" s="1093"/>
      <c r="N105" s="1049" t="s">
        <v>144</v>
      </c>
      <c r="O105" s="45"/>
      <c r="P105" s="47"/>
      <c r="Q105" s="47"/>
      <c r="R105" s="47"/>
      <c r="S105" s="47"/>
      <c r="T105" s="47"/>
      <c r="U105" s="47"/>
      <c r="V105" s="47"/>
      <c r="W105" s="9"/>
      <c r="X105" s="9"/>
      <c r="Y105" s="37"/>
    </row>
    <row r="106" spans="1:26" s="38" customFormat="1" ht="20.100000000000001" customHeight="1">
      <c r="B106" s="1093"/>
      <c r="C106" s="1816" t="s">
        <v>145</v>
      </c>
      <c r="D106" s="1720"/>
      <c r="E106" s="1720"/>
      <c r="F106" s="1720"/>
      <c r="G106" s="1720"/>
      <c r="H106" s="1720"/>
      <c r="I106" s="1720"/>
      <c r="J106" s="1720"/>
      <c r="K106" s="1720"/>
      <c r="L106" s="1770"/>
      <c r="M106" s="1093"/>
      <c r="N106" s="1050" t="s">
        <v>146</v>
      </c>
      <c r="O106" s="111"/>
      <c r="P106" s="9"/>
      <c r="Q106" s="1591"/>
      <c r="R106" s="1592"/>
      <c r="S106" s="1592"/>
      <c r="T106" s="1592"/>
      <c r="U106" s="1592"/>
      <c r="V106" s="1593"/>
      <c r="W106" s="9"/>
      <c r="X106" s="9"/>
      <c r="Y106" s="37"/>
    </row>
    <row r="107" spans="1:26" s="38" customFormat="1" ht="21.6" customHeight="1">
      <c r="B107" s="1093"/>
      <c r="C107" s="1712" t="s">
        <v>409</v>
      </c>
      <c r="D107" s="1665"/>
      <c r="E107" s="1665"/>
      <c r="F107" s="1665"/>
      <c r="G107" s="1665"/>
      <c r="H107" s="1665"/>
      <c r="I107" s="1665"/>
      <c r="J107" s="1665"/>
      <c r="K107" s="1665"/>
      <c r="L107" s="1665"/>
      <c r="M107" s="9"/>
      <c r="N107" s="1048" t="s">
        <v>134</v>
      </c>
      <c r="O107" s="25"/>
      <c r="P107" s="25"/>
      <c r="Q107" s="25"/>
      <c r="R107" s="25"/>
      <c r="S107" s="25"/>
      <c r="T107" s="25"/>
      <c r="U107" s="25"/>
      <c r="V107" s="25"/>
      <c r="W107" s="25"/>
      <c r="X107" s="25"/>
      <c r="Y107" s="37"/>
    </row>
    <row r="108" spans="1:26" s="38" customFormat="1" ht="12" customHeight="1">
      <c r="B108" s="3"/>
      <c r="C108" s="4"/>
      <c r="D108" s="2"/>
      <c r="E108" s="2"/>
      <c r="F108" s="2"/>
      <c r="G108" s="2"/>
      <c r="H108" s="2"/>
      <c r="I108" s="2"/>
      <c r="J108" s="2"/>
      <c r="K108" s="2"/>
      <c r="L108" s="2"/>
      <c r="M108" s="2"/>
      <c r="N108" s="3"/>
      <c r="O108" s="32"/>
      <c r="P108" s="32"/>
      <c r="Q108" s="32"/>
      <c r="R108" s="32"/>
      <c r="S108" s="32"/>
      <c r="T108" s="32"/>
      <c r="U108" s="32"/>
      <c r="V108" s="32"/>
      <c r="W108" s="32"/>
      <c r="X108" s="32"/>
      <c r="Y108" s="37"/>
    </row>
    <row r="109" spans="1:26" ht="19.5" customHeight="1">
      <c r="A109" s="7" t="s">
        <v>396</v>
      </c>
      <c r="B109" s="1051"/>
      <c r="K109" s="1052"/>
    </row>
    <row r="110" spans="1:26" s="2" customFormat="1" ht="19.5" customHeight="1">
      <c r="A110" s="7" t="s">
        <v>147</v>
      </c>
      <c r="B110" s="1053"/>
      <c r="K110" s="1054" t="s">
        <v>4951</v>
      </c>
    </row>
    <row r="111" spans="1:26" ht="11.45" customHeight="1">
      <c r="B111" s="1639" t="s">
        <v>433</v>
      </c>
      <c r="C111" s="1639"/>
      <c r="D111" s="1639"/>
      <c r="E111" s="1401" t="s">
        <v>99</v>
      </c>
      <c r="F111" s="1494"/>
      <c r="G111" s="1494"/>
      <c r="H111" s="1494"/>
      <c r="I111" s="1494"/>
      <c r="J111" s="1494"/>
      <c r="K111" s="1494"/>
      <c r="L111" s="1494"/>
      <c r="M111" s="1494"/>
      <c r="N111" s="1402"/>
      <c r="O111" s="1648" t="s">
        <v>888</v>
      </c>
      <c r="P111" s="477"/>
      <c r="Q111" s="477"/>
      <c r="R111" s="477"/>
      <c r="S111" s="477"/>
      <c r="T111" s="477"/>
      <c r="U111" s="477"/>
      <c r="V111" s="477"/>
      <c r="W111" s="477"/>
      <c r="X111" s="477"/>
      <c r="Y111" s="477"/>
      <c r="Z111" s="477"/>
    </row>
    <row r="112" spans="1:26" s="2" customFormat="1" ht="11.45" customHeight="1">
      <c r="B112" s="1639"/>
      <c r="C112" s="1639"/>
      <c r="D112" s="1639"/>
      <c r="E112" s="1403"/>
      <c r="F112" s="1811"/>
      <c r="G112" s="1811"/>
      <c r="H112" s="1811"/>
      <c r="I112" s="1811"/>
      <c r="J112" s="1811"/>
      <c r="K112" s="1811"/>
      <c r="L112" s="1811"/>
      <c r="M112" s="1811"/>
      <c r="N112" s="1404"/>
      <c r="O112" s="1648"/>
      <c r="P112" s="476"/>
      <c r="Q112" s="476"/>
      <c r="R112" s="476"/>
      <c r="S112" s="476"/>
      <c r="T112" s="476"/>
      <c r="U112" s="476"/>
      <c r="V112" s="476"/>
      <c r="W112" s="476"/>
      <c r="X112" s="476"/>
      <c r="Y112" s="476"/>
      <c r="Z112" s="476"/>
    </row>
    <row r="113" spans="2:28" s="2" customFormat="1" ht="19.5" customHeight="1">
      <c r="B113" s="1640" t="s">
        <v>148</v>
      </c>
      <c r="C113" s="1842" t="s">
        <v>149</v>
      </c>
      <c r="D113" s="1843"/>
      <c r="E113" s="1601" t="s">
        <v>150</v>
      </c>
      <c r="F113" s="1602"/>
      <c r="G113" s="1602"/>
      <c r="H113" s="1602"/>
      <c r="I113" s="1602"/>
      <c r="J113" s="1602"/>
      <c r="K113" s="1602"/>
      <c r="L113" s="1602"/>
      <c r="M113" s="1602"/>
      <c r="N113" s="1603"/>
      <c r="O113" s="1093"/>
      <c r="P113" s="1637" t="str">
        <f>IF(COUNTIF(O113:O116,"○")=0,"※24～27のうち該当する活動項目を全て選択してください。","")</f>
        <v>※24～27のうち該当する活動項目を全て選択してください。</v>
      </c>
      <c r="Q113" s="1638"/>
      <c r="R113" s="1638"/>
      <c r="S113" s="1638"/>
      <c r="T113" s="1638"/>
      <c r="U113" s="1638"/>
      <c r="V113" s="1638"/>
      <c r="W113" s="1638"/>
      <c r="X113" s="636"/>
      <c r="Y113" s="636"/>
      <c r="Z113" s="636"/>
      <c r="AA113" s="636"/>
      <c r="AB113" s="586"/>
    </row>
    <row r="114" spans="2:28" s="2" customFormat="1" ht="19.5" customHeight="1">
      <c r="B114" s="1641"/>
      <c r="C114" s="1844"/>
      <c r="D114" s="1845"/>
      <c r="E114" s="1601" t="s">
        <v>151</v>
      </c>
      <c r="F114" s="1602"/>
      <c r="G114" s="1602"/>
      <c r="H114" s="1602"/>
      <c r="I114" s="1602"/>
      <c r="J114" s="1602"/>
      <c r="K114" s="1602"/>
      <c r="L114" s="1602"/>
      <c r="M114" s="1602"/>
      <c r="N114" s="1603"/>
      <c r="O114" s="1093"/>
      <c r="P114" s="1637"/>
      <c r="Q114" s="1638"/>
      <c r="R114" s="1638"/>
      <c r="S114" s="1638"/>
      <c r="T114" s="1638"/>
      <c r="U114" s="1638"/>
      <c r="V114" s="1638"/>
      <c r="W114" s="1638"/>
      <c r="X114" s="636"/>
      <c r="Y114" s="636"/>
      <c r="Z114" s="636"/>
      <c r="AA114" s="636"/>
      <c r="AB114" s="586"/>
    </row>
    <row r="115" spans="2:28" s="2" customFormat="1" ht="19.5" customHeight="1">
      <c r="B115" s="1641"/>
      <c r="C115" s="1844"/>
      <c r="D115" s="1845"/>
      <c r="E115" s="1601" t="s">
        <v>152</v>
      </c>
      <c r="F115" s="1602"/>
      <c r="G115" s="1602"/>
      <c r="H115" s="1602"/>
      <c r="I115" s="1602"/>
      <c r="J115" s="1602"/>
      <c r="K115" s="1602"/>
      <c r="L115" s="1602"/>
      <c r="M115" s="1602"/>
      <c r="N115" s="1603"/>
      <c r="O115" s="1093"/>
      <c r="P115" s="1637"/>
      <c r="Q115" s="1638"/>
      <c r="R115" s="1638"/>
      <c r="S115" s="1638"/>
      <c r="T115" s="1638"/>
      <c r="U115" s="1638"/>
      <c r="V115" s="1638"/>
      <c r="W115" s="1638"/>
      <c r="X115" s="636"/>
      <c r="Y115" s="636"/>
      <c r="Z115" s="636"/>
      <c r="AA115" s="636"/>
      <c r="AB115" s="586"/>
    </row>
    <row r="116" spans="2:28" s="2" customFormat="1" ht="19.5" customHeight="1">
      <c r="B116" s="1641"/>
      <c r="C116" s="1844"/>
      <c r="D116" s="1845"/>
      <c r="E116" s="1601" t="s">
        <v>153</v>
      </c>
      <c r="F116" s="1602"/>
      <c r="G116" s="1602"/>
      <c r="H116" s="1602"/>
      <c r="I116" s="1602"/>
      <c r="J116" s="1602"/>
      <c r="K116" s="1602"/>
      <c r="L116" s="1602"/>
      <c r="M116" s="1602"/>
      <c r="N116" s="1603"/>
      <c r="O116" s="1093"/>
      <c r="P116" s="1637"/>
      <c r="Q116" s="1638"/>
      <c r="R116" s="1638"/>
      <c r="S116" s="1638"/>
      <c r="T116" s="1638"/>
      <c r="U116" s="1638"/>
      <c r="V116" s="1638"/>
      <c r="W116" s="1638"/>
      <c r="X116" s="636"/>
      <c r="Y116" s="636"/>
      <c r="Z116" s="636"/>
      <c r="AA116" s="636"/>
      <c r="AB116" s="586"/>
    </row>
    <row r="117" spans="2:28" s="2" customFormat="1" ht="19.5" customHeight="1">
      <c r="B117" s="1641"/>
      <c r="C117" s="1844"/>
      <c r="D117" s="1845"/>
      <c r="E117" s="1601" t="s">
        <v>154</v>
      </c>
      <c r="F117" s="1602"/>
      <c r="G117" s="1602"/>
      <c r="H117" s="1602"/>
      <c r="I117" s="1602"/>
      <c r="J117" s="1602"/>
      <c r="K117" s="1602"/>
      <c r="L117" s="1602"/>
      <c r="M117" s="1602"/>
      <c r="N117" s="1603"/>
      <c r="O117" s="1093"/>
      <c r="P117" s="1042" t="str">
        <f t="shared" ref="P117" si="5">IF(O117="○","","※必ず選択してください。")</f>
        <v>※必ず選択してください。</v>
      </c>
      <c r="Q117" s="476"/>
      <c r="R117" s="476"/>
      <c r="S117" s="476"/>
      <c r="T117" s="476"/>
      <c r="U117" s="476"/>
      <c r="V117" s="476"/>
      <c r="W117" s="476"/>
      <c r="X117" s="476"/>
      <c r="Y117" s="476"/>
      <c r="Z117" s="476"/>
    </row>
    <row r="118" spans="2:28" s="38" customFormat="1" ht="19.5" customHeight="1">
      <c r="B118" s="1641"/>
      <c r="C118" s="1642" t="s">
        <v>104</v>
      </c>
      <c r="D118" s="1643"/>
      <c r="E118" s="1839" t="s">
        <v>155</v>
      </c>
      <c r="F118" s="1840"/>
      <c r="G118" s="1840"/>
      <c r="H118" s="1840"/>
      <c r="I118" s="1840"/>
      <c r="J118" s="1840"/>
      <c r="K118" s="1840"/>
      <c r="L118" s="1840"/>
      <c r="M118" s="1840"/>
      <c r="N118" s="1841"/>
      <c r="O118" s="1828" t="s">
        <v>4773</v>
      </c>
      <c r="P118" s="1829"/>
      <c r="Q118" s="1829"/>
      <c r="R118" s="1829"/>
      <c r="S118" s="1829"/>
      <c r="T118" s="1829"/>
      <c r="U118" s="1829"/>
      <c r="V118" s="1830"/>
      <c r="W118" s="1055"/>
      <c r="X118" s="634"/>
      <c r="Y118" s="634"/>
      <c r="Z118" s="634"/>
    </row>
    <row r="119" spans="2:28" s="2" customFormat="1" ht="19.5" customHeight="1">
      <c r="B119" s="1641"/>
      <c r="C119" s="1644" t="s">
        <v>156</v>
      </c>
      <c r="D119" s="1645"/>
      <c r="E119" s="1601" t="s">
        <v>157</v>
      </c>
      <c r="F119" s="1602"/>
      <c r="G119" s="1602"/>
      <c r="H119" s="1602"/>
      <c r="I119" s="1602"/>
      <c r="J119" s="1602"/>
      <c r="K119" s="1602"/>
      <c r="L119" s="1602"/>
      <c r="M119" s="1602"/>
      <c r="N119" s="1603"/>
      <c r="O119" s="1828" t="s">
        <v>4954</v>
      </c>
      <c r="P119" s="1829"/>
      <c r="Q119" s="1829"/>
      <c r="R119" s="1829"/>
      <c r="S119" s="1829"/>
      <c r="T119" s="1829"/>
      <c r="U119" s="1829"/>
      <c r="V119" s="1830"/>
      <c r="W119" s="1056"/>
    </row>
    <row r="120" spans="2:28" s="2" customFormat="1" ht="19.5" customHeight="1">
      <c r="B120" s="1641"/>
      <c r="C120" s="1646"/>
      <c r="D120" s="1647"/>
      <c r="E120" s="1601" t="s">
        <v>158</v>
      </c>
      <c r="F120" s="1602"/>
      <c r="G120" s="1602"/>
      <c r="H120" s="1602"/>
      <c r="I120" s="1602"/>
      <c r="J120" s="1602"/>
      <c r="K120" s="1602"/>
      <c r="L120" s="1602"/>
      <c r="M120" s="1602"/>
      <c r="N120" s="1603"/>
      <c r="O120" s="1828" t="s">
        <v>4954</v>
      </c>
      <c r="P120" s="1829"/>
      <c r="Q120" s="1829"/>
      <c r="R120" s="1829"/>
      <c r="S120" s="1829"/>
      <c r="T120" s="1829"/>
      <c r="U120" s="1829"/>
      <c r="V120" s="1830"/>
      <c r="W120" s="1056"/>
    </row>
    <row r="121" spans="2:28" s="2" customFormat="1" ht="19.5" customHeight="1">
      <c r="B121" s="1641"/>
      <c r="C121" s="1646"/>
      <c r="D121" s="1647"/>
      <c r="E121" s="1601" t="s">
        <v>159</v>
      </c>
      <c r="F121" s="1602"/>
      <c r="G121" s="1602"/>
      <c r="H121" s="1602"/>
      <c r="I121" s="1602"/>
      <c r="J121" s="1602"/>
      <c r="K121" s="1602"/>
      <c r="L121" s="1602"/>
      <c r="M121" s="1602"/>
      <c r="N121" s="1603"/>
      <c r="O121" s="1828" t="s">
        <v>4954</v>
      </c>
      <c r="P121" s="1829"/>
      <c r="Q121" s="1829"/>
      <c r="R121" s="1829"/>
      <c r="S121" s="1829"/>
      <c r="T121" s="1829"/>
      <c r="U121" s="1829"/>
      <c r="V121" s="1830"/>
      <c r="W121" s="1056"/>
    </row>
    <row r="122" spans="2:28" s="2" customFormat="1" ht="19.5" customHeight="1">
      <c r="B122" s="1641"/>
      <c r="C122" s="1646"/>
      <c r="D122" s="1647"/>
      <c r="E122" s="1601" t="s">
        <v>160</v>
      </c>
      <c r="F122" s="1602"/>
      <c r="G122" s="1602"/>
      <c r="H122" s="1602"/>
      <c r="I122" s="1602"/>
      <c r="J122" s="1602"/>
      <c r="K122" s="1602"/>
      <c r="L122" s="1602"/>
      <c r="M122" s="1602"/>
      <c r="N122" s="1603"/>
      <c r="O122" s="1828" t="s">
        <v>4954</v>
      </c>
      <c r="P122" s="1829"/>
      <c r="Q122" s="1829"/>
      <c r="R122" s="1829"/>
      <c r="S122" s="1829"/>
      <c r="T122" s="1829"/>
      <c r="U122" s="1829"/>
      <c r="V122" s="1830"/>
      <c r="W122" s="1056"/>
    </row>
    <row r="123" spans="2:28" s="2" customFormat="1" ht="19.5" customHeight="1">
      <c r="B123" s="1731" t="s">
        <v>161</v>
      </c>
      <c r="C123" s="1644" t="s">
        <v>162</v>
      </c>
      <c r="D123" s="1645"/>
      <c r="E123" s="1601" t="s">
        <v>163</v>
      </c>
      <c r="F123" s="1602"/>
      <c r="G123" s="1602"/>
      <c r="H123" s="1602"/>
      <c r="I123" s="1602"/>
      <c r="J123" s="1602"/>
      <c r="K123" s="1602"/>
      <c r="L123" s="1602"/>
      <c r="M123" s="1602"/>
      <c r="N123" s="1603"/>
      <c r="O123" s="1094"/>
      <c r="P123" s="1635" t="str">
        <f>IF(COUNTIF(O123:O127,"○")=0,"※34～38のいずれかを選択してください。","")</f>
        <v>※34～38のいずれかを選択してください。</v>
      </c>
      <c r="Q123" s="1636"/>
      <c r="R123" s="1636"/>
      <c r="S123" s="1636"/>
      <c r="T123" s="1636"/>
      <c r="U123" s="1636"/>
      <c r="V123" s="1636"/>
      <c r="W123" s="1636"/>
      <c r="X123" s="631"/>
      <c r="Y123" s="631"/>
      <c r="Z123" s="631"/>
      <c r="AA123" s="631"/>
      <c r="AB123" s="586"/>
    </row>
    <row r="124" spans="2:28" s="2" customFormat="1" ht="19.5" customHeight="1">
      <c r="B124" s="1732"/>
      <c r="C124" s="1646"/>
      <c r="D124" s="1647"/>
      <c r="E124" s="1831" t="s">
        <v>164</v>
      </c>
      <c r="F124" s="1832"/>
      <c r="G124" s="1832"/>
      <c r="H124" s="1832"/>
      <c r="I124" s="1832"/>
      <c r="J124" s="1832"/>
      <c r="K124" s="1832"/>
      <c r="L124" s="1832"/>
      <c r="M124" s="1832"/>
      <c r="N124" s="1833"/>
      <c r="O124" s="1093"/>
      <c r="P124" s="1635"/>
      <c r="Q124" s="1636"/>
      <c r="R124" s="1636"/>
      <c r="S124" s="1636"/>
      <c r="T124" s="1636"/>
      <c r="U124" s="1636"/>
      <c r="V124" s="1636"/>
      <c r="W124" s="1636"/>
      <c r="X124" s="631"/>
      <c r="Y124" s="631"/>
      <c r="Z124" s="631"/>
      <c r="AA124" s="631"/>
      <c r="AB124" s="586"/>
    </row>
    <row r="125" spans="2:28" s="2" customFormat="1" ht="19.5" customHeight="1">
      <c r="B125" s="1732"/>
      <c r="C125" s="1646"/>
      <c r="D125" s="1647"/>
      <c r="E125" s="1601" t="s">
        <v>165</v>
      </c>
      <c r="F125" s="1602"/>
      <c r="G125" s="1602"/>
      <c r="H125" s="1602"/>
      <c r="I125" s="1602"/>
      <c r="J125" s="1602"/>
      <c r="K125" s="1602"/>
      <c r="L125" s="1602"/>
      <c r="M125" s="1602"/>
      <c r="N125" s="1603"/>
      <c r="O125" s="1093"/>
      <c r="P125" s="1635"/>
      <c r="Q125" s="1636"/>
      <c r="R125" s="1636"/>
      <c r="S125" s="1636"/>
      <c r="T125" s="1636"/>
      <c r="U125" s="1636"/>
      <c r="V125" s="1636"/>
      <c r="W125" s="1636"/>
      <c r="X125" s="631"/>
      <c r="Y125" s="631"/>
      <c r="Z125" s="631"/>
      <c r="AA125" s="631"/>
      <c r="AB125" s="586"/>
    </row>
    <row r="126" spans="2:28" s="2" customFormat="1" ht="19.5" customHeight="1">
      <c r="B126" s="1732"/>
      <c r="C126" s="1646"/>
      <c r="D126" s="1647"/>
      <c r="E126" s="1601" t="s">
        <v>166</v>
      </c>
      <c r="F126" s="1602"/>
      <c r="G126" s="1602"/>
      <c r="H126" s="1602"/>
      <c r="I126" s="1602"/>
      <c r="J126" s="1602"/>
      <c r="K126" s="1602"/>
      <c r="L126" s="1602"/>
      <c r="M126" s="1602"/>
      <c r="N126" s="1603"/>
      <c r="O126" s="1093"/>
      <c r="P126" s="1635"/>
      <c r="Q126" s="1636"/>
      <c r="R126" s="1636"/>
      <c r="S126" s="1636"/>
      <c r="T126" s="1636"/>
      <c r="U126" s="1636"/>
      <c r="V126" s="1636"/>
      <c r="W126" s="1636"/>
      <c r="X126" s="631"/>
      <c r="Y126" s="631"/>
      <c r="Z126" s="631"/>
      <c r="AA126" s="631"/>
      <c r="AB126" s="586"/>
    </row>
    <row r="127" spans="2:28" s="2" customFormat="1" ht="19.5" customHeight="1">
      <c r="B127" s="1732"/>
      <c r="C127" s="1714"/>
      <c r="D127" s="1715"/>
      <c r="E127" s="1601" t="s">
        <v>167</v>
      </c>
      <c r="F127" s="1602"/>
      <c r="G127" s="1602"/>
      <c r="H127" s="1602"/>
      <c r="I127" s="1602"/>
      <c r="J127" s="1602"/>
      <c r="K127" s="1602"/>
      <c r="L127" s="1602"/>
      <c r="M127" s="1602"/>
      <c r="N127" s="1603"/>
      <c r="O127" s="1093"/>
      <c r="P127" s="1635"/>
      <c r="Q127" s="1636"/>
      <c r="R127" s="1636"/>
      <c r="S127" s="1636"/>
      <c r="T127" s="1636"/>
      <c r="U127" s="1636"/>
      <c r="V127" s="1636"/>
      <c r="W127" s="1636"/>
      <c r="X127" s="631"/>
      <c r="Y127" s="631"/>
      <c r="Z127" s="631"/>
      <c r="AA127" s="631"/>
      <c r="AB127" s="586"/>
    </row>
    <row r="128" spans="2:28" s="2" customFormat="1" ht="19.5" customHeight="1">
      <c r="B128" s="1732"/>
      <c r="C128" s="1646" t="s">
        <v>105</v>
      </c>
      <c r="D128" s="1647"/>
      <c r="E128" s="1812"/>
      <c r="F128" s="1813"/>
      <c r="G128" s="1813"/>
      <c r="H128" s="1813"/>
      <c r="I128" s="1813"/>
      <c r="J128" s="1813"/>
      <c r="K128" s="1813"/>
      <c r="L128" s="1813"/>
      <c r="M128" s="1813"/>
      <c r="N128" s="1814"/>
      <c r="O128" s="1093"/>
      <c r="P128" s="1635" t="str">
        <f>IF(COUNTIF(O128:O130,"○")=0,"※実施する活動をプルダウンリストから選択し、○をしてください。","")</f>
        <v>※実施する活動をプルダウンリストから選択し、○をしてください。</v>
      </c>
      <c r="Q128" s="1636"/>
      <c r="R128" s="1636"/>
      <c r="S128" s="1636"/>
      <c r="T128" s="1636"/>
      <c r="U128" s="1636"/>
      <c r="V128" s="1636"/>
      <c r="W128" s="1636"/>
      <c r="X128" s="631"/>
      <c r="Y128" s="631"/>
      <c r="Z128" s="631"/>
      <c r="AA128" s="631"/>
      <c r="AB128" s="584"/>
    </row>
    <row r="129" spans="1:29" s="2" customFormat="1" ht="19.5" customHeight="1">
      <c r="B129" s="1732"/>
      <c r="C129" s="1646"/>
      <c r="D129" s="1647"/>
      <c r="E129" s="1812"/>
      <c r="F129" s="1813"/>
      <c r="G129" s="1813"/>
      <c r="H129" s="1813"/>
      <c r="I129" s="1813"/>
      <c r="J129" s="1813"/>
      <c r="K129" s="1813"/>
      <c r="L129" s="1813"/>
      <c r="M129" s="1813"/>
      <c r="N129" s="1814"/>
      <c r="O129" s="1093"/>
      <c r="P129" s="1635"/>
      <c r="Q129" s="1636"/>
      <c r="R129" s="1636"/>
      <c r="S129" s="1636"/>
      <c r="T129" s="1636"/>
      <c r="U129" s="1636"/>
      <c r="V129" s="1636"/>
      <c r="W129" s="1636"/>
      <c r="X129" s="631"/>
      <c r="Y129" s="631"/>
      <c r="Z129" s="631"/>
      <c r="AA129" s="631"/>
      <c r="AB129" s="584"/>
    </row>
    <row r="130" spans="1:29" s="2" customFormat="1" ht="19.5" customHeight="1">
      <c r="B130" s="1732"/>
      <c r="C130" s="1646"/>
      <c r="D130" s="1647"/>
      <c r="E130" s="1812"/>
      <c r="F130" s="1813"/>
      <c r="G130" s="1813"/>
      <c r="H130" s="1813"/>
      <c r="I130" s="1813"/>
      <c r="J130" s="1813"/>
      <c r="K130" s="1813"/>
      <c r="L130" s="1813"/>
      <c r="M130" s="1813"/>
      <c r="N130" s="1814"/>
      <c r="O130" s="1095"/>
      <c r="P130" s="1635"/>
      <c r="Q130" s="1636"/>
      <c r="R130" s="1636"/>
      <c r="S130" s="1636"/>
      <c r="T130" s="1636"/>
      <c r="U130" s="1636"/>
      <c r="V130" s="1636"/>
      <c r="W130" s="1636"/>
      <c r="X130" s="631"/>
      <c r="Y130" s="631"/>
      <c r="Z130" s="631"/>
      <c r="AA130" s="631"/>
      <c r="AB130" s="585"/>
    </row>
    <row r="131" spans="1:29" s="2" customFormat="1" ht="21" customHeight="1">
      <c r="B131" s="1732"/>
      <c r="C131" s="1714"/>
      <c r="D131" s="1715"/>
      <c r="E131" s="1671" t="s">
        <v>169</v>
      </c>
      <c r="F131" s="1672"/>
      <c r="G131" s="1672"/>
      <c r="H131" s="1672"/>
      <c r="I131" s="1672"/>
      <c r="J131" s="1672"/>
      <c r="K131" s="1672"/>
      <c r="L131" s="1672"/>
      <c r="M131" s="1672"/>
      <c r="N131" s="1672"/>
      <c r="O131" s="1673"/>
      <c r="P131" s="1057"/>
      <c r="Q131" s="635"/>
      <c r="R131" s="635"/>
      <c r="S131" s="635"/>
      <c r="T131" s="635"/>
      <c r="U131" s="635"/>
      <c r="V131" s="635"/>
      <c r="W131" s="635"/>
      <c r="X131" s="635"/>
      <c r="Y131" s="635"/>
      <c r="Z131" s="635"/>
    </row>
    <row r="132" spans="1:29" s="2" customFormat="1" ht="19.5" customHeight="1">
      <c r="B132" s="1640"/>
      <c r="C132" s="1716" t="s">
        <v>170</v>
      </c>
      <c r="D132" s="1716"/>
      <c r="E132" s="1601" t="s">
        <v>171</v>
      </c>
      <c r="F132" s="1602"/>
      <c r="G132" s="1602"/>
      <c r="H132" s="1602"/>
      <c r="I132" s="1602"/>
      <c r="J132" s="1602"/>
      <c r="K132" s="1602"/>
      <c r="L132" s="1602"/>
      <c r="M132" s="1602"/>
      <c r="N132" s="1603"/>
      <c r="O132" s="1094"/>
      <c r="P132" s="1042" t="str">
        <f t="shared" ref="P132" si="6">IF(O132="○","","※必ず選択してください。")</f>
        <v>※必ず選択してください。</v>
      </c>
      <c r="Q132" s="3"/>
      <c r="R132" s="3"/>
      <c r="S132" s="3"/>
      <c r="T132" s="3"/>
      <c r="U132" s="3"/>
      <c r="V132" s="3"/>
      <c r="W132" s="3"/>
      <c r="X132" s="3"/>
      <c r="Y132" s="3"/>
      <c r="Z132" s="3"/>
    </row>
    <row r="133" spans="1:29" s="2" customFormat="1" ht="27.95" customHeight="1">
      <c r="A133" s="1051" t="s">
        <v>4769</v>
      </c>
      <c r="B133" s="1053"/>
      <c r="D133" s="11"/>
      <c r="E133" s="32"/>
      <c r="F133" s="32"/>
      <c r="G133" s="32"/>
      <c r="H133" s="32"/>
      <c r="I133" s="32"/>
      <c r="J133" s="1054" t="s">
        <v>4955</v>
      </c>
      <c r="K133" s="4"/>
      <c r="Y133" s="32"/>
      <c r="AA133" s="32"/>
      <c r="AB133" s="11"/>
      <c r="AC133" s="11"/>
    </row>
    <row r="134" spans="1:29" ht="11.45" customHeight="1">
      <c r="B134" s="1639" t="s">
        <v>433</v>
      </c>
      <c r="C134" s="1639"/>
      <c r="D134" s="1397" t="s">
        <v>99</v>
      </c>
      <c r="E134" s="1623"/>
      <c r="F134" s="1623"/>
      <c r="G134" s="1623"/>
      <c r="H134" s="1623"/>
      <c r="I134" s="1623"/>
      <c r="J134" s="1623"/>
      <c r="K134" s="1623"/>
      <c r="L134" s="1623"/>
      <c r="M134" s="1623"/>
      <c r="N134" s="1398"/>
      <c r="O134" s="1648" t="s">
        <v>888</v>
      </c>
      <c r="P134" s="2"/>
      <c r="Q134" s="2"/>
      <c r="R134" s="2"/>
      <c r="S134" s="2"/>
      <c r="T134" s="2"/>
      <c r="U134" s="2"/>
      <c r="V134" s="2"/>
      <c r="W134" s="2"/>
      <c r="X134" s="2"/>
      <c r="Y134" s="2"/>
      <c r="Z134" s="2"/>
      <c r="AA134" s="1649"/>
    </row>
    <row r="135" spans="1:29" s="2" customFormat="1" ht="11.45" customHeight="1">
      <c r="B135" s="1639"/>
      <c r="C135" s="1639"/>
      <c r="D135" s="1399"/>
      <c r="E135" s="1624"/>
      <c r="F135" s="1624"/>
      <c r="G135" s="1624"/>
      <c r="H135" s="1624"/>
      <c r="I135" s="1624"/>
      <c r="J135" s="1624"/>
      <c r="K135" s="1624"/>
      <c r="L135" s="1624"/>
      <c r="M135" s="1624"/>
      <c r="N135" s="1400"/>
      <c r="O135" s="1648"/>
      <c r="P135" s="3"/>
      <c r="Q135" s="3"/>
      <c r="R135" s="3"/>
      <c r="S135" s="3"/>
      <c r="T135" s="3"/>
      <c r="U135" s="3"/>
      <c r="V135" s="3"/>
      <c r="W135" s="3"/>
      <c r="X135" s="3"/>
      <c r="Y135" s="3"/>
      <c r="Z135" s="3"/>
      <c r="AA135" s="1649"/>
    </row>
    <row r="136" spans="1:29" s="2" customFormat="1" ht="19.5" customHeight="1">
      <c r="B136" s="1822" t="s">
        <v>173</v>
      </c>
      <c r="C136" s="1823"/>
      <c r="D136" s="1620" t="s">
        <v>363</v>
      </c>
      <c r="E136" s="1621"/>
      <c r="F136" s="1621"/>
      <c r="G136" s="1621"/>
      <c r="H136" s="1621"/>
      <c r="I136" s="1621"/>
      <c r="J136" s="1621"/>
      <c r="K136" s="1621"/>
      <c r="L136" s="1621"/>
      <c r="M136" s="1621"/>
      <c r="N136" s="1622"/>
      <c r="O136" s="1093"/>
      <c r="P136" s="3"/>
      <c r="Q136" s="3"/>
      <c r="R136" s="3"/>
      <c r="S136" s="3"/>
      <c r="T136" s="3"/>
      <c r="U136" s="3"/>
      <c r="V136" s="3"/>
      <c r="W136" s="3"/>
      <c r="X136" s="3"/>
      <c r="Y136" s="3"/>
      <c r="Z136" s="3"/>
      <c r="AA136" s="478"/>
    </row>
    <row r="137" spans="1:29" s="2" customFormat="1" ht="19.5" customHeight="1">
      <c r="B137" s="1824"/>
      <c r="C137" s="1825"/>
      <c r="D137" s="1620" t="s">
        <v>4644</v>
      </c>
      <c r="E137" s="1621"/>
      <c r="F137" s="1621"/>
      <c r="G137" s="1621"/>
      <c r="H137" s="1621"/>
      <c r="I137" s="1621"/>
      <c r="J137" s="1621"/>
      <c r="K137" s="1621"/>
      <c r="L137" s="1621"/>
      <c r="M137" s="1621"/>
      <c r="N137" s="1622"/>
      <c r="O137" s="1093"/>
      <c r="P137" s="3"/>
      <c r="Q137" s="3"/>
      <c r="R137" s="3"/>
      <c r="S137" s="3"/>
      <c r="T137" s="3"/>
      <c r="U137" s="3"/>
      <c r="V137" s="3"/>
      <c r="W137" s="3"/>
      <c r="X137" s="3"/>
      <c r="Y137" s="3"/>
      <c r="Z137" s="3"/>
    </row>
    <row r="138" spans="1:29" s="2" customFormat="1" ht="19.5" customHeight="1">
      <c r="B138" s="1824"/>
      <c r="C138" s="1825"/>
      <c r="D138" s="1620" t="s">
        <v>365</v>
      </c>
      <c r="E138" s="1621"/>
      <c r="F138" s="1621"/>
      <c r="G138" s="1621"/>
      <c r="H138" s="1621"/>
      <c r="I138" s="1621"/>
      <c r="J138" s="1621"/>
      <c r="K138" s="1621"/>
      <c r="L138" s="1621"/>
      <c r="M138" s="1621"/>
      <c r="N138" s="1622"/>
      <c r="O138" s="1093"/>
      <c r="P138" s="3"/>
      <c r="Q138" s="3"/>
      <c r="R138" s="3"/>
      <c r="S138" s="3"/>
      <c r="T138" s="3"/>
      <c r="U138" s="3"/>
      <c r="V138" s="3"/>
      <c r="W138" s="3"/>
      <c r="X138" s="3"/>
      <c r="Y138" s="3"/>
      <c r="Z138" s="3"/>
    </row>
    <row r="139" spans="1:29" s="2" customFormat="1" ht="19.5" customHeight="1">
      <c r="B139" s="1824"/>
      <c r="C139" s="1825"/>
      <c r="D139" s="1620" t="s">
        <v>367</v>
      </c>
      <c r="E139" s="1621"/>
      <c r="F139" s="1621"/>
      <c r="G139" s="1621"/>
      <c r="H139" s="1621"/>
      <c r="I139" s="1621"/>
      <c r="J139" s="1621"/>
      <c r="K139" s="1621"/>
      <c r="L139" s="1621"/>
      <c r="M139" s="1621"/>
      <c r="N139" s="1622"/>
      <c r="O139" s="1093"/>
      <c r="P139" s="3"/>
      <c r="Q139" s="3"/>
      <c r="R139" s="3"/>
      <c r="S139" s="3"/>
      <c r="T139" s="3"/>
      <c r="U139" s="3"/>
      <c r="V139" s="3"/>
      <c r="W139" s="3"/>
      <c r="X139" s="3"/>
      <c r="Y139" s="3"/>
      <c r="Z139" s="3"/>
    </row>
    <row r="140" spans="1:29" s="2" customFormat="1" ht="19.5" customHeight="1">
      <c r="B140" s="1824"/>
      <c r="C140" s="1825"/>
      <c r="D140" s="1620" t="s">
        <v>369</v>
      </c>
      <c r="E140" s="1621"/>
      <c r="F140" s="1621"/>
      <c r="G140" s="1621"/>
      <c r="H140" s="1621"/>
      <c r="I140" s="1621"/>
      <c r="J140" s="1621"/>
      <c r="K140" s="1621"/>
      <c r="L140" s="1621"/>
      <c r="M140" s="1621"/>
      <c r="N140" s="1622"/>
      <c r="O140" s="1093"/>
      <c r="P140" s="1042" t="str">
        <f>IF(O140="○","下の太枠内も記入してください。","")</f>
        <v/>
      </c>
      <c r="Q140" s="3"/>
      <c r="R140" s="3"/>
      <c r="S140" s="3"/>
      <c r="T140" s="3"/>
      <c r="U140" s="3"/>
      <c r="V140" s="3"/>
      <c r="W140" s="3"/>
      <c r="X140" s="3"/>
      <c r="Y140" s="3"/>
      <c r="Z140" s="3"/>
    </row>
    <row r="141" spans="1:29" s="2" customFormat="1" ht="19.5" customHeight="1">
      <c r="B141" s="1824"/>
      <c r="C141" s="1825"/>
      <c r="D141" s="1620" t="s">
        <v>407</v>
      </c>
      <c r="E141" s="1621"/>
      <c r="F141" s="1621"/>
      <c r="G141" s="1621"/>
      <c r="H141" s="1621"/>
      <c r="I141" s="1621"/>
      <c r="J141" s="1621"/>
      <c r="K141" s="1621"/>
      <c r="L141" s="1621"/>
      <c r="M141" s="1621"/>
      <c r="N141" s="1622"/>
      <c r="O141" s="1093"/>
      <c r="P141" s="3"/>
      <c r="Q141" s="3"/>
      <c r="R141" s="3"/>
      <c r="S141" s="3"/>
      <c r="T141" s="3"/>
      <c r="U141" s="3"/>
      <c r="V141" s="3"/>
      <c r="W141" s="3"/>
      <c r="X141" s="3"/>
      <c r="Y141" s="3"/>
      <c r="Z141" s="3"/>
    </row>
    <row r="142" spans="1:29" s="2" customFormat="1" ht="19.5" customHeight="1">
      <c r="B142" s="1824"/>
      <c r="C142" s="1825"/>
      <c r="D142" s="1604" t="s">
        <v>371</v>
      </c>
      <c r="E142" s="1605"/>
      <c r="F142" s="1605"/>
      <c r="G142" s="1605"/>
      <c r="H142" s="1605"/>
      <c r="I142" s="1605"/>
      <c r="J142" s="1605"/>
      <c r="K142" s="1605"/>
      <c r="L142" s="1605"/>
      <c r="M142" s="1605"/>
      <c r="N142" s="1606"/>
      <c r="O142" s="1093"/>
      <c r="P142" s="3"/>
      <c r="Q142" s="3"/>
      <c r="R142" s="3"/>
      <c r="S142" s="3"/>
      <c r="T142" s="3"/>
      <c r="U142" s="3"/>
      <c r="V142" s="3"/>
      <c r="W142" s="3"/>
      <c r="X142" s="3"/>
      <c r="Y142" s="3"/>
      <c r="Z142" s="3"/>
    </row>
    <row r="143" spans="1:29" s="2" customFormat="1" ht="19.5" customHeight="1">
      <c r="B143" s="1824"/>
      <c r="C143" s="1825"/>
      <c r="D143" s="1604" t="s">
        <v>6816</v>
      </c>
      <c r="E143" s="1605"/>
      <c r="F143" s="1605"/>
      <c r="G143" s="1605"/>
      <c r="H143" s="1605"/>
      <c r="I143" s="1605"/>
      <c r="J143" s="1605"/>
      <c r="K143" s="1605"/>
      <c r="L143" s="1605"/>
      <c r="M143" s="1605"/>
      <c r="N143" s="1606"/>
      <c r="O143" s="1095"/>
      <c r="P143" s="3"/>
      <c r="Q143" s="3"/>
      <c r="R143" s="3"/>
      <c r="S143" s="3"/>
      <c r="T143" s="3"/>
      <c r="U143" s="3"/>
      <c r="V143" s="3"/>
      <c r="W143" s="3"/>
      <c r="X143" s="3"/>
      <c r="Y143" s="3"/>
      <c r="Z143" s="3"/>
    </row>
    <row r="144" spans="1:29" s="2" customFormat="1" ht="19.5" customHeight="1">
      <c r="B144" s="1824"/>
      <c r="C144" s="1825"/>
      <c r="D144" s="1604" t="s">
        <v>6817</v>
      </c>
      <c r="E144" s="1605"/>
      <c r="F144" s="1605"/>
      <c r="G144" s="1605"/>
      <c r="H144" s="1605"/>
      <c r="I144" s="1605"/>
      <c r="J144" s="1605"/>
      <c r="K144" s="1605"/>
      <c r="L144" s="1605"/>
      <c r="M144" s="1605"/>
      <c r="N144" s="1606"/>
      <c r="O144" s="1095"/>
      <c r="P144" s="1042" t="str">
        <f>IF(O144="○","下の太枠内も記入してください。","")</f>
        <v/>
      </c>
      <c r="Q144" s="3"/>
      <c r="R144" s="3"/>
      <c r="S144" s="3"/>
      <c r="T144" s="3"/>
      <c r="U144" s="3"/>
      <c r="V144" s="3"/>
      <c r="W144" s="3"/>
      <c r="X144" s="3"/>
      <c r="Y144" s="3"/>
      <c r="Z144" s="3"/>
    </row>
    <row r="145" spans="1:35" s="2" customFormat="1" ht="19.5" customHeight="1">
      <c r="B145" s="1824"/>
      <c r="C145" s="1825"/>
      <c r="D145" s="1620" t="s">
        <v>373</v>
      </c>
      <c r="E145" s="1621"/>
      <c r="F145" s="1621"/>
      <c r="G145" s="1621"/>
      <c r="H145" s="1621"/>
      <c r="I145" s="1621"/>
      <c r="J145" s="1621"/>
      <c r="K145" s="1621"/>
      <c r="L145" s="1621"/>
      <c r="M145" s="1621"/>
      <c r="N145" s="1622"/>
      <c r="O145" s="1095"/>
      <c r="P145" s="1042" t="str">
        <f>IF(O145="○","下の太枠内も記入してください。","")</f>
        <v/>
      </c>
      <c r="Q145" s="3"/>
      <c r="R145" s="3"/>
      <c r="S145" s="3"/>
      <c r="T145" s="3"/>
      <c r="U145" s="3"/>
      <c r="V145" s="3"/>
      <c r="W145" s="3"/>
      <c r="X145" s="3"/>
      <c r="Y145" s="3"/>
      <c r="Z145" s="3"/>
    </row>
    <row r="146" spans="1:35" s="2" customFormat="1" ht="15.75" customHeight="1">
      <c r="B146" s="1824"/>
      <c r="C146" s="1825"/>
      <c r="D146" s="1834" t="s">
        <v>169</v>
      </c>
      <c r="E146" s="1834"/>
      <c r="F146" s="1834"/>
      <c r="G146" s="1834"/>
      <c r="H146" s="1834"/>
      <c r="I146" s="1834"/>
      <c r="J146" s="1834"/>
      <c r="K146" s="1834"/>
      <c r="L146" s="1834"/>
      <c r="M146" s="1834"/>
      <c r="N146" s="1834"/>
      <c r="O146" s="1835"/>
      <c r="P146" s="3"/>
      <c r="Q146" s="3"/>
      <c r="R146" s="3"/>
      <c r="S146" s="3"/>
      <c r="T146" s="3"/>
      <c r="U146" s="3"/>
      <c r="V146" s="3"/>
      <c r="W146" s="3"/>
      <c r="X146" s="3"/>
      <c r="Y146" s="3"/>
      <c r="Z146" s="3"/>
    </row>
    <row r="147" spans="1:35" s="2" customFormat="1" ht="19.5" customHeight="1">
      <c r="B147" s="1826"/>
      <c r="C147" s="1827"/>
      <c r="D147" s="1836" t="s">
        <v>4956</v>
      </c>
      <c r="E147" s="1837"/>
      <c r="F147" s="1837"/>
      <c r="G147" s="1837"/>
      <c r="H147" s="1837"/>
      <c r="I147" s="1837"/>
      <c r="J147" s="1837"/>
      <c r="K147" s="1837"/>
      <c r="L147" s="1837"/>
      <c r="M147" s="1837"/>
      <c r="N147" s="1838"/>
      <c r="O147" s="1094"/>
      <c r="P147" s="1042" t="str">
        <f>IF(AND(O147="",COUNTIF(O136:O145,"○")),"※必ず選択してください。","")</f>
        <v/>
      </c>
      <c r="Q147" s="3"/>
      <c r="R147" s="3"/>
      <c r="S147" s="3"/>
      <c r="T147" s="3"/>
      <c r="U147" s="3"/>
      <c r="V147" s="3"/>
      <c r="W147" s="3"/>
      <c r="X147" s="3"/>
      <c r="Y147" s="3"/>
      <c r="Z147" s="3"/>
    </row>
    <row r="148" spans="1:35" s="2" customFormat="1" ht="53.1" customHeight="1" thickBot="1">
      <c r="B148" s="1625" t="s">
        <v>6852</v>
      </c>
      <c r="C148" s="1625"/>
      <c r="D148" s="1625"/>
      <c r="E148" s="1625"/>
      <c r="F148" s="1625"/>
      <c r="G148" s="1625"/>
      <c r="H148" s="1625"/>
      <c r="I148" s="1625"/>
      <c r="J148" s="1625"/>
      <c r="K148" s="1625"/>
      <c r="L148" s="1625"/>
      <c r="M148" s="1625"/>
      <c r="N148" s="1625"/>
      <c r="O148" s="1625"/>
      <c r="P148" s="1625"/>
      <c r="Q148" s="1625"/>
      <c r="R148" s="1625"/>
      <c r="S148" s="1625"/>
      <c r="T148" s="1625"/>
      <c r="U148" s="1625"/>
      <c r="V148" s="1625"/>
      <c r="W148" s="1625"/>
      <c r="X148" s="580"/>
    </row>
    <row r="149" spans="1:35" s="35" customFormat="1" ht="55.5" customHeight="1">
      <c r="A149" s="1058"/>
      <c r="B149" s="1626" t="s">
        <v>4957</v>
      </c>
      <c r="C149" s="1626"/>
      <c r="D149" s="1626"/>
      <c r="E149" s="1626"/>
      <c r="F149" s="1626"/>
      <c r="G149" s="1626"/>
      <c r="H149" s="1626"/>
      <c r="I149" s="1626"/>
      <c r="J149" s="1626"/>
      <c r="K149" s="1626"/>
      <c r="L149" s="1626"/>
      <c r="M149" s="1626"/>
      <c r="N149" s="1626"/>
      <c r="O149" s="1626"/>
      <c r="P149" s="1626"/>
      <c r="Q149" s="1626"/>
      <c r="R149" s="1626"/>
      <c r="S149" s="1626"/>
      <c r="T149" s="1626"/>
      <c r="U149" s="1626"/>
      <c r="V149" s="1626"/>
      <c r="W149" s="1059"/>
      <c r="X149" s="588"/>
    </row>
    <row r="150" spans="1:35" s="39" customFormat="1" ht="20.100000000000001" customHeight="1">
      <c r="A150" s="1060"/>
      <c r="B150" s="1627" t="s">
        <v>4958</v>
      </c>
      <c r="C150" s="1627"/>
      <c r="D150" s="1627"/>
      <c r="E150" s="1627"/>
      <c r="F150" s="1627"/>
      <c r="G150" s="1628"/>
      <c r="H150" s="1096"/>
      <c r="I150" s="1629" t="s">
        <v>4812</v>
      </c>
      <c r="J150" s="1630"/>
      <c r="K150" s="1630"/>
      <c r="L150" s="1630"/>
      <c r="M150" s="1630"/>
      <c r="N150" s="1630"/>
      <c r="O150" s="1630"/>
      <c r="P150" s="1631"/>
      <c r="Q150" s="1607"/>
      <c r="R150" s="1607"/>
      <c r="S150" s="1607"/>
      <c r="T150" s="1607"/>
      <c r="U150" s="1607"/>
      <c r="V150" s="1607"/>
      <c r="W150" s="1061"/>
      <c r="Z150" s="40"/>
      <c r="AA150" s="11"/>
    </row>
    <row r="151" spans="1:35" s="39" customFormat="1" ht="20.100000000000001" customHeight="1">
      <c r="A151" s="1060"/>
      <c r="B151" s="1674" t="s">
        <v>4959</v>
      </c>
      <c r="C151" s="1674"/>
      <c r="D151" s="1674"/>
      <c r="E151" s="1674"/>
      <c r="F151" s="1674"/>
      <c r="G151" s="1675"/>
      <c r="H151" s="1097"/>
      <c r="I151" s="1629" t="s">
        <v>4813</v>
      </c>
      <c r="J151" s="1630"/>
      <c r="K151" s="1630"/>
      <c r="L151" s="1630"/>
      <c r="M151" s="1630"/>
      <c r="N151" s="1630"/>
      <c r="O151" s="1630"/>
      <c r="P151" s="1631"/>
      <c r="Q151" s="1688"/>
      <c r="R151" s="1689"/>
      <c r="S151" s="1689"/>
      <c r="T151" s="1689"/>
      <c r="U151" s="1689"/>
      <c r="V151" s="1690"/>
      <c r="W151" s="1062"/>
      <c r="X151" s="29"/>
      <c r="AD151" s="35"/>
      <c r="AE151" s="35"/>
      <c r="AF151" s="35"/>
      <c r="AG151" s="35"/>
      <c r="AH151" s="35"/>
      <c r="AI151" s="35"/>
    </row>
    <row r="152" spans="1:35" s="39" customFormat="1" ht="6.95" customHeight="1" thickBot="1">
      <c r="A152" s="1063"/>
      <c r="B152" s="1064"/>
      <c r="C152" s="1613"/>
      <c r="D152" s="1613"/>
      <c r="E152" s="1613"/>
      <c r="F152" s="1613"/>
      <c r="G152" s="1613"/>
      <c r="H152" s="1613"/>
      <c r="I152" s="1613"/>
      <c r="J152" s="1613"/>
      <c r="K152" s="1065"/>
      <c r="L152" s="1065"/>
      <c r="M152" s="1065"/>
      <c r="N152" s="1065"/>
      <c r="O152" s="1065"/>
      <c r="P152" s="1065"/>
      <c r="Q152" s="1065"/>
      <c r="R152" s="1065"/>
      <c r="S152" s="1065"/>
      <c r="T152" s="1065"/>
      <c r="U152" s="1065"/>
      <c r="V152" s="1065"/>
      <c r="W152" s="1066"/>
    </row>
    <row r="153" spans="1:35" s="39" customFormat="1" ht="6.95" customHeight="1" thickBot="1">
      <c r="A153" s="1067"/>
      <c r="B153" s="1068"/>
      <c r="C153" s="1069"/>
      <c r="D153" s="1069"/>
      <c r="E153" s="1069"/>
      <c r="F153" s="1069"/>
      <c r="G153" s="1069"/>
      <c r="H153" s="1069"/>
      <c r="I153" s="1069"/>
      <c r="J153" s="1069"/>
      <c r="K153" s="1069"/>
      <c r="L153" s="1069"/>
      <c r="M153" s="1069"/>
      <c r="N153" s="1069"/>
      <c r="O153" s="1069"/>
      <c r="P153" s="1069"/>
      <c r="Q153" s="1069"/>
      <c r="R153" s="1069"/>
      <c r="S153" s="1069"/>
      <c r="T153" s="1069"/>
      <c r="U153" s="1069"/>
      <c r="V153" s="1069"/>
    </row>
    <row r="154" spans="1:35" s="39" customFormat="1" ht="49.5" customHeight="1">
      <c r="A154" s="1070"/>
      <c r="B154" s="1626" t="s">
        <v>6822</v>
      </c>
      <c r="C154" s="1626"/>
      <c r="D154" s="1626"/>
      <c r="E154" s="1626"/>
      <c r="F154" s="1626"/>
      <c r="G154" s="1626"/>
      <c r="H154" s="1626"/>
      <c r="I154" s="1626"/>
      <c r="J154" s="1626"/>
      <c r="K154" s="1626"/>
      <c r="L154" s="1626"/>
      <c r="M154" s="1626"/>
      <c r="N154" s="1626"/>
      <c r="O154" s="1626"/>
      <c r="P154" s="1626"/>
      <c r="Q154" s="1626"/>
      <c r="R154" s="1626"/>
      <c r="S154" s="1626"/>
      <c r="T154" s="1626"/>
      <c r="U154" s="1626"/>
      <c r="V154" s="1626"/>
      <c r="W154" s="1071"/>
    </row>
    <row r="155" spans="1:35" s="39" customFormat="1" ht="16.5" customHeight="1">
      <c r="A155" s="1060"/>
      <c r="B155" s="1068"/>
      <c r="C155" s="1068" t="s">
        <v>4660</v>
      </c>
      <c r="D155" s="1069"/>
      <c r="E155" s="1069"/>
      <c r="F155" s="1069"/>
      <c r="G155" s="1069"/>
      <c r="H155" s="1670">
        <v>0</v>
      </c>
      <c r="I155" s="1670"/>
      <c r="J155" s="1069"/>
      <c r="K155" s="1069"/>
      <c r="L155" s="1069"/>
      <c r="M155" s="1069"/>
      <c r="N155" s="1069"/>
      <c r="O155" s="1069"/>
      <c r="P155" s="1069"/>
      <c r="Q155" s="1069"/>
      <c r="R155" s="1069"/>
      <c r="S155" s="1069"/>
      <c r="T155" s="1069"/>
      <c r="U155" s="1069"/>
      <c r="V155" s="1069"/>
      <c r="W155" s="1061"/>
    </row>
    <row r="156" spans="1:35" s="39" customFormat="1" ht="16.5" customHeight="1">
      <c r="A156" s="1060"/>
      <c r="B156" s="1068"/>
      <c r="C156" s="1068" t="s">
        <v>4661</v>
      </c>
      <c r="D156" s="1069"/>
      <c r="E156" s="1069"/>
      <c r="F156" s="1069"/>
      <c r="G156" s="1069"/>
      <c r="H156" s="1670">
        <v>0</v>
      </c>
      <c r="I156" s="1670"/>
      <c r="J156" s="1069"/>
      <c r="K156" s="1069"/>
      <c r="L156" s="1069"/>
      <c r="M156" s="1069"/>
      <c r="N156" s="1069"/>
      <c r="O156" s="1069"/>
      <c r="P156" s="1069"/>
      <c r="Q156" s="1069"/>
      <c r="R156" s="1069"/>
      <c r="S156" s="1069"/>
      <c r="T156" s="1069"/>
      <c r="U156" s="1069"/>
      <c r="V156" s="1069"/>
      <c r="W156" s="1061"/>
    </row>
    <row r="157" spans="1:35" s="39" customFormat="1" ht="16.5" customHeight="1">
      <c r="A157" s="1060"/>
      <c r="B157" s="1068"/>
      <c r="C157" s="1068" t="s">
        <v>4662</v>
      </c>
      <c r="D157" s="1069"/>
      <c r="E157" s="1069"/>
      <c r="F157" s="1069"/>
      <c r="G157" s="1069"/>
      <c r="H157" s="1670">
        <v>0</v>
      </c>
      <c r="I157" s="1670"/>
      <c r="J157" s="1069"/>
      <c r="K157" s="1069"/>
      <c r="L157" s="1069"/>
      <c r="M157" s="1069"/>
      <c r="N157" s="1069"/>
      <c r="O157" s="1069"/>
      <c r="P157" s="1069"/>
      <c r="Q157" s="1069"/>
      <c r="R157" s="1069"/>
      <c r="S157" s="1069"/>
      <c r="T157" s="1069"/>
      <c r="U157" s="1069"/>
      <c r="V157" s="1069"/>
      <c r="W157" s="1061"/>
    </row>
    <row r="158" spans="1:35" s="39" customFormat="1" ht="16.5" customHeight="1">
      <c r="A158" s="1060"/>
      <c r="B158" s="1068"/>
      <c r="C158" s="1068" t="s">
        <v>4663</v>
      </c>
      <c r="D158" s="1069"/>
      <c r="E158" s="1069"/>
      <c r="F158" s="1069"/>
      <c r="G158" s="1069"/>
      <c r="H158" s="1670">
        <v>0</v>
      </c>
      <c r="I158" s="1670"/>
      <c r="J158" s="1069"/>
      <c r="K158" s="1069"/>
      <c r="L158" s="1069"/>
      <c r="M158" s="1069"/>
      <c r="N158" s="1069"/>
      <c r="O158" s="1069"/>
      <c r="P158" s="1069"/>
      <c r="Q158" s="1069"/>
      <c r="R158" s="1069"/>
      <c r="S158" s="1069"/>
      <c r="T158" s="1069"/>
      <c r="U158" s="1069"/>
      <c r="V158" s="1069"/>
      <c r="W158" s="1061"/>
    </row>
    <row r="159" spans="1:35" s="39" customFormat="1" ht="16.5" customHeight="1">
      <c r="A159" s="1060"/>
      <c r="B159" s="1068"/>
      <c r="C159" s="1068" t="s">
        <v>4664</v>
      </c>
      <c r="D159" s="1069"/>
      <c r="E159" s="1069"/>
      <c r="F159" s="1069"/>
      <c r="G159" s="1069"/>
      <c r="H159" s="1670">
        <v>0</v>
      </c>
      <c r="I159" s="1670"/>
      <c r="J159" s="1069"/>
      <c r="K159" s="1069"/>
      <c r="L159" s="1069"/>
      <c r="M159" s="1069"/>
      <c r="N159" s="1069"/>
      <c r="O159" s="1069"/>
      <c r="P159" s="1069"/>
      <c r="Q159" s="1069"/>
      <c r="R159" s="1069"/>
      <c r="S159" s="1069"/>
      <c r="T159" s="1069"/>
      <c r="U159" s="1069"/>
      <c r="V159" s="1069"/>
      <c r="W159" s="1061"/>
    </row>
    <row r="160" spans="1:35" s="39" customFormat="1" ht="16.5" customHeight="1">
      <c r="A160" s="1060"/>
      <c r="B160" s="1068"/>
      <c r="C160" s="1068" t="s">
        <v>4665</v>
      </c>
      <c r="D160" s="1069"/>
      <c r="E160" s="1069"/>
      <c r="F160" s="1069"/>
      <c r="G160" s="1069"/>
      <c r="H160" s="1670">
        <v>0</v>
      </c>
      <c r="I160" s="1670"/>
      <c r="J160" s="1069"/>
      <c r="K160" s="1069"/>
      <c r="L160" s="1069"/>
      <c r="M160" s="1069"/>
      <c r="N160" s="1069"/>
      <c r="O160" s="1069"/>
      <c r="P160" s="1069"/>
      <c r="Q160" s="1069"/>
      <c r="R160" s="1069"/>
      <c r="S160" s="1069"/>
      <c r="T160" s="1069"/>
      <c r="U160" s="1069"/>
      <c r="V160" s="1069"/>
      <c r="W160" s="1061"/>
    </row>
    <row r="161" spans="1:43" s="39" customFormat="1" ht="7.5" customHeight="1" thickBot="1">
      <c r="A161" s="1063"/>
      <c r="B161" s="1072"/>
      <c r="C161" s="1073"/>
      <c r="D161" s="1073"/>
      <c r="E161" s="1073"/>
      <c r="F161" s="1073"/>
      <c r="G161" s="1073"/>
      <c r="H161" s="1073"/>
      <c r="I161" s="1073"/>
      <c r="J161" s="1073"/>
      <c r="K161" s="1073"/>
      <c r="L161" s="1073"/>
      <c r="M161" s="1073"/>
      <c r="N161" s="1073"/>
      <c r="O161" s="1073"/>
      <c r="P161" s="1073"/>
      <c r="Q161" s="1073"/>
      <c r="R161" s="1073"/>
      <c r="S161" s="1073"/>
      <c r="T161" s="1073"/>
      <c r="U161" s="1073"/>
      <c r="V161" s="1073"/>
      <c r="W161" s="1066"/>
    </row>
    <row r="162" spans="1:43" s="39" customFormat="1" ht="7.5" customHeight="1" thickBot="1">
      <c r="A162" s="1067"/>
      <c r="C162" s="1008"/>
      <c r="D162" s="1008"/>
      <c r="E162" s="1008"/>
      <c r="F162" s="1008"/>
      <c r="G162" s="1008"/>
      <c r="H162" s="1008"/>
      <c r="I162" s="1008"/>
      <c r="J162" s="1008"/>
      <c r="K162" s="1008"/>
      <c r="L162" s="1008"/>
      <c r="M162" s="1008"/>
      <c r="N162" s="1008"/>
      <c r="O162" s="1008"/>
      <c r="P162" s="1008"/>
      <c r="Q162" s="1008"/>
      <c r="R162" s="1008"/>
      <c r="S162" s="1008"/>
      <c r="T162" s="1008"/>
      <c r="U162" s="1008"/>
      <c r="V162" s="1008"/>
    </row>
    <row r="163" spans="1:43" s="39" customFormat="1" ht="47.1" customHeight="1">
      <c r="A163" s="1070"/>
      <c r="B163" s="1684" t="s">
        <v>4648</v>
      </c>
      <c r="C163" s="1684"/>
      <c r="D163" s="1684"/>
      <c r="E163" s="1684"/>
      <c r="F163" s="1684"/>
      <c r="G163" s="1684"/>
      <c r="H163" s="1684"/>
      <c r="I163" s="1684"/>
      <c r="J163" s="1684"/>
      <c r="K163" s="1684"/>
      <c r="L163" s="1684"/>
      <c r="M163" s="1684"/>
      <c r="N163" s="1684"/>
      <c r="O163" s="1684"/>
      <c r="P163" s="1684"/>
      <c r="Q163" s="1684"/>
      <c r="R163" s="1684"/>
      <c r="S163" s="1684"/>
      <c r="T163" s="1684"/>
      <c r="U163" s="1684"/>
      <c r="V163" s="1684"/>
      <c r="W163" s="1074"/>
      <c r="X163" s="582"/>
    </row>
    <row r="164" spans="1:43" s="39" customFormat="1" ht="27" customHeight="1">
      <c r="A164" s="1060"/>
      <c r="B164" s="1614" t="str">
        <f>IF(O145="○","複数の多面的機能支払活動組織が連携した活動","")</f>
        <v/>
      </c>
      <c r="C164" s="1615"/>
      <c r="D164" s="1615"/>
      <c r="E164" s="1615"/>
      <c r="F164" s="1615"/>
      <c r="G164" s="1615"/>
      <c r="H164" s="1615"/>
      <c r="I164" s="1615"/>
      <c r="J164" s="1615"/>
      <c r="K164" s="1615"/>
      <c r="L164" s="1615"/>
      <c r="M164" s="1615"/>
      <c r="N164" s="1615"/>
      <c r="O164" s="1615"/>
      <c r="P164" s="1615"/>
      <c r="Q164" s="1615"/>
      <c r="R164" s="1615"/>
      <c r="S164" s="1615"/>
      <c r="T164" s="1615"/>
      <c r="U164" s="1615"/>
      <c r="V164" s="1616"/>
      <c r="W164" s="1075"/>
      <c r="X164" s="582"/>
    </row>
    <row r="165" spans="1:43" s="39" customFormat="1" ht="9" customHeight="1" thickBot="1">
      <c r="A165" s="1063"/>
      <c r="B165" s="1076"/>
      <c r="C165" s="1076"/>
      <c r="D165" s="1076"/>
      <c r="E165" s="1076"/>
      <c r="F165" s="1076"/>
      <c r="G165" s="1076"/>
      <c r="H165" s="1076"/>
      <c r="I165" s="1077"/>
      <c r="J165" s="1078"/>
      <c r="K165" s="1078"/>
      <c r="L165" s="1078"/>
      <c r="M165" s="1078"/>
      <c r="N165" s="1078"/>
      <c r="O165" s="1076"/>
      <c r="P165" s="1076"/>
      <c r="Q165" s="1076"/>
      <c r="R165" s="1076"/>
      <c r="S165" s="1076"/>
      <c r="T165" s="1076"/>
      <c r="U165" s="1076"/>
      <c r="V165" s="1076"/>
      <c r="W165" s="1079"/>
      <c r="X165" s="582"/>
    </row>
    <row r="166" spans="1:43" s="39" customFormat="1" ht="9" customHeight="1">
      <c r="A166" s="1067"/>
      <c r="B166" s="111"/>
      <c r="C166" s="111"/>
      <c r="D166" s="111"/>
      <c r="E166" s="111"/>
      <c r="F166" s="111"/>
      <c r="G166" s="111"/>
      <c r="H166" s="111"/>
      <c r="I166" s="582"/>
      <c r="J166" s="9"/>
      <c r="K166" s="9"/>
      <c r="L166" s="9"/>
      <c r="M166" s="9"/>
      <c r="N166" s="9"/>
      <c r="O166" s="111"/>
      <c r="P166" s="111"/>
      <c r="Q166" s="111"/>
      <c r="R166" s="111"/>
      <c r="S166" s="111"/>
      <c r="T166" s="111"/>
      <c r="U166" s="111"/>
      <c r="V166" s="111"/>
      <c r="W166" s="582"/>
      <c r="X166" s="582"/>
    </row>
    <row r="167" spans="1:43" s="35" customFormat="1" ht="24.75" customHeight="1">
      <c r="A167" s="1080" t="s">
        <v>397</v>
      </c>
      <c r="B167" s="1081"/>
      <c r="C167" s="1081"/>
      <c r="D167" s="1081"/>
      <c r="E167" s="1081"/>
      <c r="F167" s="1081"/>
      <c r="G167" s="1081"/>
      <c r="H167" s="1081"/>
      <c r="I167" s="1081"/>
      <c r="J167" s="1081"/>
      <c r="K167" s="1081"/>
      <c r="L167" s="1081"/>
      <c r="M167" s="1081"/>
      <c r="N167" s="1081"/>
      <c r="O167" s="1081"/>
      <c r="P167" s="1081"/>
      <c r="Q167" s="1081"/>
      <c r="R167" s="1081"/>
      <c r="S167" s="1081"/>
      <c r="T167" s="1081"/>
      <c r="U167" s="1081"/>
    </row>
    <row r="168" spans="1:43" s="35" customFormat="1" ht="87.95" customHeight="1">
      <c r="A168" s="662"/>
      <c r="B168" s="1608" t="s">
        <v>4960</v>
      </c>
      <c r="C168" s="1608"/>
      <c r="D168" s="1608"/>
      <c r="E168" s="1608"/>
      <c r="F168" s="1608"/>
      <c r="G168" s="1608"/>
      <c r="H168" s="1608"/>
      <c r="I168" s="1608"/>
      <c r="J168" s="1608"/>
      <c r="K168" s="1608"/>
      <c r="L168" s="1608"/>
      <c r="M168" s="1608"/>
      <c r="N168" s="1608"/>
      <c r="O168" s="1608"/>
      <c r="P168" s="1608"/>
      <c r="Q168" s="1608"/>
      <c r="R168" s="1608"/>
      <c r="S168" s="1608"/>
      <c r="T168" s="1608"/>
      <c r="U168" s="1608"/>
      <c r="V168" s="582"/>
    </row>
    <row r="169" spans="1:43" s="2" customFormat="1" ht="64.5" customHeight="1">
      <c r="A169" s="517"/>
      <c r="B169" s="1492" t="s">
        <v>174</v>
      </c>
      <c r="C169" s="1609"/>
      <c r="D169" s="1609"/>
      <c r="E169" s="1609"/>
      <c r="F169" s="1609"/>
      <c r="G169" s="1609"/>
      <c r="H169" s="1609"/>
      <c r="I169" s="1609"/>
      <c r="J169" s="1609"/>
      <c r="K169" s="1609"/>
      <c r="L169" s="1609"/>
      <c r="M169" s="1493"/>
      <c r="N169" s="1610" t="s">
        <v>175</v>
      </c>
      <c r="O169" s="1611"/>
      <c r="P169" s="1612"/>
      <c r="Q169" s="1685" t="s">
        <v>4902</v>
      </c>
      <c r="R169" s="1686"/>
      <c r="S169" s="1687"/>
      <c r="T169" s="517"/>
      <c r="U169" s="517"/>
      <c r="AQ169" s="2" t="str" cm="1">
        <f t="array" ref="AQ169">_xlfn.IFS(OR(B171="水路",B171="農道"),"km",B171="ため池","箇所",B171="","")</f>
        <v/>
      </c>
    </row>
    <row r="170" spans="1:43" s="2" customFormat="1" ht="28.5" customHeight="1">
      <c r="A170" s="517"/>
      <c r="B170" s="1492" t="s">
        <v>176</v>
      </c>
      <c r="C170" s="1493"/>
      <c r="D170" s="1492" t="s">
        <v>99</v>
      </c>
      <c r="E170" s="1609"/>
      <c r="F170" s="1609"/>
      <c r="G170" s="1493"/>
      <c r="H170" s="1492" t="s">
        <v>177</v>
      </c>
      <c r="I170" s="1609"/>
      <c r="J170" s="1609"/>
      <c r="K170" s="1609"/>
      <c r="L170" s="1609"/>
      <c r="M170" s="1493"/>
      <c r="N170" s="1082"/>
      <c r="O170" s="1083"/>
      <c r="P170" s="1084" t="s">
        <v>4908</v>
      </c>
      <c r="Q170" s="1082"/>
      <c r="R170" s="1083"/>
      <c r="S170" s="1084" t="s">
        <v>4908</v>
      </c>
      <c r="T170" s="1085"/>
      <c r="U170" s="1085"/>
    </row>
    <row r="171" spans="1:43" s="2" customFormat="1" ht="30.75" customHeight="1">
      <c r="A171" s="517"/>
      <c r="B171" s="2860"/>
      <c r="C171" s="2861"/>
      <c r="D171" s="2862"/>
      <c r="E171" s="2863"/>
      <c r="F171" s="2863"/>
      <c r="G171" s="2864"/>
      <c r="H171" s="2862"/>
      <c r="I171" s="2863"/>
      <c r="J171" s="2863"/>
      <c r="K171" s="2863"/>
      <c r="L171" s="2863"/>
      <c r="M171" s="2864"/>
      <c r="N171" s="1589"/>
      <c r="O171" s="1590"/>
      <c r="P171" s="1111" t="str">
        <f>IF(OR(B171="農道", B171="水路"), "km", IF(OR(B171="ため池",B171="農用地等"), "箇所", ""))</f>
        <v/>
      </c>
      <c r="Q171" s="1589"/>
      <c r="R171" s="1590"/>
      <c r="S171" s="1111" t="str">
        <f>IF(B171="水路","km","")</f>
        <v/>
      </c>
      <c r="T171" s="856"/>
      <c r="U171" s="856"/>
      <c r="Y171" s="576"/>
      <c r="Z171" s="577"/>
    </row>
    <row r="172" spans="1:43" s="2" customFormat="1" ht="30.75" customHeight="1">
      <c r="A172" s="517"/>
      <c r="B172" s="2860"/>
      <c r="C172" s="2861"/>
      <c r="D172" s="2862"/>
      <c r="E172" s="2863"/>
      <c r="F172" s="2863"/>
      <c r="G172" s="2864"/>
      <c r="H172" s="2862"/>
      <c r="I172" s="2863"/>
      <c r="J172" s="2863"/>
      <c r="K172" s="2863"/>
      <c r="L172" s="2863"/>
      <c r="M172" s="2864"/>
      <c r="N172" s="1589"/>
      <c r="O172" s="1590"/>
      <c r="P172" s="1111" t="str">
        <f t="shared" ref="P172:P181" si="7">IF(OR(B172="農道", B172="水路"), "km", IF(OR(B172="ため池",B172="農用地等"), "箇所", ""))</f>
        <v/>
      </c>
      <c r="Q172" s="1589"/>
      <c r="R172" s="1590"/>
      <c r="S172" s="1111" t="str">
        <f>IF(B172="水路","km","")</f>
        <v/>
      </c>
      <c r="T172" s="856"/>
      <c r="U172" s="856"/>
    </row>
    <row r="173" spans="1:43" s="2" customFormat="1" ht="30.75" customHeight="1">
      <c r="A173" s="517"/>
      <c r="B173" s="2860"/>
      <c r="C173" s="2861"/>
      <c r="D173" s="2862"/>
      <c r="E173" s="2863"/>
      <c r="F173" s="2863"/>
      <c r="G173" s="2864"/>
      <c r="H173" s="2862"/>
      <c r="I173" s="2863"/>
      <c r="J173" s="2863"/>
      <c r="K173" s="2863"/>
      <c r="L173" s="2863"/>
      <c r="M173" s="2864"/>
      <c r="N173" s="1589"/>
      <c r="O173" s="1590"/>
      <c r="P173" s="1111" t="str">
        <f t="shared" si="7"/>
        <v/>
      </c>
      <c r="Q173" s="1589"/>
      <c r="R173" s="1590"/>
      <c r="S173" s="1111" t="str">
        <f t="shared" ref="S173:S181" si="8">IF(B173="水路","km","")</f>
        <v/>
      </c>
      <c r="T173" s="856"/>
      <c r="U173" s="856"/>
    </row>
    <row r="174" spans="1:43" s="2" customFormat="1" ht="30.75" customHeight="1">
      <c r="A174" s="517"/>
      <c r="B174" s="2860"/>
      <c r="C174" s="2861"/>
      <c r="D174" s="2862"/>
      <c r="E174" s="2863"/>
      <c r="F174" s="2863"/>
      <c r="G174" s="2864"/>
      <c r="H174" s="2862"/>
      <c r="I174" s="2863"/>
      <c r="J174" s="2863"/>
      <c r="K174" s="2863"/>
      <c r="L174" s="2863"/>
      <c r="M174" s="2864"/>
      <c r="N174" s="1589"/>
      <c r="O174" s="1590"/>
      <c r="P174" s="1111" t="str">
        <f t="shared" si="7"/>
        <v/>
      </c>
      <c r="Q174" s="1589"/>
      <c r="R174" s="1590"/>
      <c r="S174" s="1111" t="str">
        <f t="shared" si="8"/>
        <v/>
      </c>
      <c r="T174" s="856"/>
      <c r="U174" s="856"/>
    </row>
    <row r="175" spans="1:43" s="2" customFormat="1" ht="30.75" customHeight="1">
      <c r="A175" s="517"/>
      <c r="B175" s="2860"/>
      <c r="C175" s="2861"/>
      <c r="D175" s="2862"/>
      <c r="E175" s="2863"/>
      <c r="F175" s="2863"/>
      <c r="G175" s="2864"/>
      <c r="H175" s="2862"/>
      <c r="I175" s="2863"/>
      <c r="J175" s="2863"/>
      <c r="K175" s="2863"/>
      <c r="L175" s="2863"/>
      <c r="M175" s="2864"/>
      <c r="N175" s="1589"/>
      <c r="O175" s="1590"/>
      <c r="P175" s="1111" t="str">
        <f t="shared" si="7"/>
        <v/>
      </c>
      <c r="Q175" s="1589"/>
      <c r="R175" s="1590"/>
      <c r="S175" s="1111" t="str">
        <f t="shared" si="8"/>
        <v/>
      </c>
      <c r="T175" s="856"/>
      <c r="U175" s="856"/>
    </row>
    <row r="176" spans="1:43" s="2" customFormat="1" ht="30.75" customHeight="1">
      <c r="A176" s="517"/>
      <c r="B176" s="2860"/>
      <c r="C176" s="2861"/>
      <c r="D176" s="2862"/>
      <c r="E176" s="2863"/>
      <c r="F176" s="2863"/>
      <c r="G176" s="2864"/>
      <c r="H176" s="2862"/>
      <c r="I176" s="2863"/>
      <c r="J176" s="2863"/>
      <c r="K176" s="2863"/>
      <c r="L176" s="2863"/>
      <c r="M176" s="2864"/>
      <c r="N176" s="1589"/>
      <c r="O176" s="1590"/>
      <c r="P176" s="1111" t="str">
        <f t="shared" si="7"/>
        <v/>
      </c>
      <c r="Q176" s="1589"/>
      <c r="R176" s="1590"/>
      <c r="S176" s="1111" t="str">
        <f t="shared" si="8"/>
        <v/>
      </c>
      <c r="T176" s="856"/>
      <c r="U176" s="856"/>
    </row>
    <row r="177" spans="1:24" s="2" customFormat="1" ht="30.75" customHeight="1">
      <c r="A177" s="517"/>
      <c r="B177" s="2860"/>
      <c r="C177" s="2861"/>
      <c r="D177" s="2862"/>
      <c r="E177" s="2863"/>
      <c r="F177" s="2863"/>
      <c r="G177" s="2864"/>
      <c r="H177" s="2862"/>
      <c r="I177" s="2863"/>
      <c r="J177" s="2863"/>
      <c r="K177" s="2863"/>
      <c r="L177" s="2863"/>
      <c r="M177" s="2864"/>
      <c r="N177" s="1599"/>
      <c r="O177" s="1600"/>
      <c r="P177" s="1111"/>
      <c r="Q177" s="1599"/>
      <c r="R177" s="1600"/>
      <c r="S177" s="1111" t="str">
        <f t="shared" si="8"/>
        <v/>
      </c>
      <c r="T177" s="856"/>
      <c r="U177" s="856"/>
    </row>
    <row r="178" spans="1:24" s="2" customFormat="1" ht="30.75" customHeight="1">
      <c r="A178" s="517"/>
      <c r="B178" s="2860"/>
      <c r="C178" s="2861"/>
      <c r="D178" s="2862"/>
      <c r="E178" s="2863"/>
      <c r="F178" s="2863"/>
      <c r="G178" s="2864"/>
      <c r="H178" s="2862"/>
      <c r="I178" s="2863"/>
      <c r="J178" s="2863"/>
      <c r="K178" s="2863"/>
      <c r="L178" s="2863"/>
      <c r="M178" s="2864"/>
      <c r="N178" s="1599"/>
      <c r="O178" s="1600"/>
      <c r="P178" s="1111"/>
      <c r="Q178" s="1599"/>
      <c r="R178" s="1600"/>
      <c r="S178" s="1111" t="str">
        <f t="shared" si="8"/>
        <v/>
      </c>
      <c r="T178" s="856"/>
      <c r="U178" s="856"/>
    </row>
    <row r="179" spans="1:24" s="2" customFormat="1" ht="30.75" customHeight="1">
      <c r="A179" s="517"/>
      <c r="B179" s="2860"/>
      <c r="C179" s="2861"/>
      <c r="D179" s="2862"/>
      <c r="E179" s="2863"/>
      <c r="F179" s="2863"/>
      <c r="G179" s="2864"/>
      <c r="H179" s="2862"/>
      <c r="I179" s="2863"/>
      <c r="J179" s="2863"/>
      <c r="K179" s="2863"/>
      <c r="L179" s="2863"/>
      <c r="M179" s="2864"/>
      <c r="N179" s="1599"/>
      <c r="O179" s="1600"/>
      <c r="P179" s="1111"/>
      <c r="Q179" s="1599"/>
      <c r="R179" s="1600"/>
      <c r="S179" s="1111" t="str">
        <f t="shared" si="8"/>
        <v/>
      </c>
      <c r="T179" s="856"/>
      <c r="U179" s="856"/>
    </row>
    <row r="180" spans="1:24" s="2" customFormat="1" ht="25.5" customHeight="1">
      <c r="A180" s="517"/>
      <c r="B180" s="2860"/>
      <c r="C180" s="2861"/>
      <c r="D180" s="2862"/>
      <c r="E180" s="2863"/>
      <c r="F180" s="2863"/>
      <c r="G180" s="2864"/>
      <c r="H180" s="2862"/>
      <c r="I180" s="2863"/>
      <c r="J180" s="2863"/>
      <c r="K180" s="2863"/>
      <c r="L180" s="2863"/>
      <c r="M180" s="2864"/>
      <c r="N180" s="1599"/>
      <c r="O180" s="1600"/>
      <c r="P180" s="1111" t="str">
        <f t="shared" si="7"/>
        <v/>
      </c>
      <c r="Q180" s="1599"/>
      <c r="R180" s="1600"/>
      <c r="S180" s="1111" t="str">
        <f t="shared" si="8"/>
        <v/>
      </c>
      <c r="T180" s="856"/>
      <c r="U180" s="856"/>
    </row>
    <row r="181" spans="1:24" s="2" customFormat="1" ht="25.5" customHeight="1">
      <c r="A181" s="517"/>
      <c r="B181" s="2865"/>
      <c r="C181" s="2866"/>
      <c r="D181" s="2862"/>
      <c r="E181" s="2863"/>
      <c r="F181" s="2863"/>
      <c r="G181" s="2864"/>
      <c r="H181" s="2862"/>
      <c r="I181" s="2863"/>
      <c r="J181" s="2863"/>
      <c r="K181" s="2863"/>
      <c r="L181" s="2863"/>
      <c r="M181" s="2864"/>
      <c r="N181" s="1599"/>
      <c r="O181" s="1600"/>
      <c r="P181" s="1111" t="str">
        <f t="shared" si="7"/>
        <v/>
      </c>
      <c r="Q181" s="1599"/>
      <c r="R181" s="1600"/>
      <c r="S181" s="1111" t="str">
        <f t="shared" si="8"/>
        <v/>
      </c>
      <c r="T181" s="856"/>
      <c r="U181" s="856"/>
    </row>
    <row r="182" spans="1:24" s="2" customFormat="1" ht="21.75" customHeight="1">
      <c r="B182" s="1682" t="s">
        <v>169</v>
      </c>
      <c r="C182" s="1683"/>
      <c r="D182" s="1683"/>
      <c r="E182" s="1683"/>
      <c r="F182" s="1683"/>
      <c r="G182" s="1683"/>
      <c r="H182" s="1683"/>
      <c r="I182" s="1683"/>
      <c r="J182" s="1683"/>
      <c r="K182" s="1683"/>
      <c r="L182" s="1683"/>
      <c r="M182" s="1683"/>
      <c r="N182" s="1683"/>
      <c r="O182" s="1683"/>
      <c r="P182" s="1683"/>
      <c r="Q182" s="1683"/>
      <c r="R182" s="1683"/>
      <c r="S182" s="1683"/>
      <c r="T182" s="3"/>
    </row>
    <row r="183" spans="1:24" s="2" customFormat="1" ht="12.75" customHeight="1">
      <c r="B183" s="8"/>
      <c r="C183" s="8"/>
      <c r="D183" s="1086"/>
      <c r="E183" s="1086"/>
      <c r="F183" s="1086"/>
      <c r="G183" s="1086"/>
      <c r="H183" s="1086"/>
      <c r="I183" s="1086"/>
      <c r="J183" s="1086"/>
      <c r="K183" s="1086"/>
      <c r="L183" s="1086"/>
      <c r="M183" s="1086"/>
      <c r="N183" s="3"/>
      <c r="O183" s="3"/>
      <c r="P183" s="3"/>
      <c r="Q183" s="3"/>
      <c r="R183" s="3"/>
      <c r="S183" s="3"/>
      <c r="T183" s="3"/>
    </row>
    <row r="184" spans="1:24" s="2" customFormat="1" ht="26.25" customHeight="1">
      <c r="B184" s="1679" t="s">
        <v>178</v>
      </c>
      <c r="C184" s="1679"/>
      <c r="D184" s="1679"/>
      <c r="E184" s="1679"/>
      <c r="F184" s="1679"/>
      <c r="G184" s="1679"/>
      <c r="H184" s="1087"/>
      <c r="I184" s="1099"/>
      <c r="J184" s="1677" t="s">
        <v>4770</v>
      </c>
      <c r="K184" s="1678"/>
      <c r="L184" s="1678"/>
      <c r="M184" s="1678"/>
      <c r="N184" s="1088"/>
      <c r="O184" s="1089"/>
      <c r="P184" s="1090"/>
      <c r="Q184" s="1090"/>
      <c r="R184" s="1098"/>
      <c r="S184" s="1680" t="s">
        <v>179</v>
      </c>
      <c r="T184" s="1681"/>
      <c r="U184" s="1681"/>
      <c r="V184" s="1681"/>
      <c r="W184" s="1681"/>
      <c r="X184" s="581"/>
    </row>
    <row r="185" spans="1:24" s="2" customFormat="1" ht="40.5" customHeight="1">
      <c r="B185" s="1676" t="s">
        <v>180</v>
      </c>
      <c r="C185" s="1676"/>
      <c r="D185" s="1676"/>
      <c r="E185" s="1676"/>
      <c r="F185" s="1676"/>
      <c r="G185" s="1676"/>
      <c r="H185" s="1676"/>
      <c r="I185" s="1676"/>
      <c r="J185" s="1676"/>
      <c r="K185" s="1676"/>
      <c r="L185" s="1676"/>
      <c r="M185" s="1676"/>
      <c r="N185" s="1676"/>
      <c r="O185" s="1676"/>
      <c r="P185" s="1676"/>
      <c r="Q185" s="1676"/>
      <c r="R185" s="1676"/>
      <c r="S185" s="1676"/>
      <c r="T185" s="1676"/>
      <c r="U185" s="1676"/>
      <c r="V185" s="1676"/>
      <c r="W185" s="855"/>
      <c r="X185" s="40"/>
    </row>
    <row r="186" spans="1:24" s="2" customFormat="1" ht="13.5" customHeight="1">
      <c r="B186" s="25"/>
      <c r="C186" s="25"/>
      <c r="D186" s="25"/>
      <c r="E186" s="25"/>
      <c r="F186" s="25"/>
      <c r="G186" s="25"/>
      <c r="H186" s="25"/>
      <c r="I186" s="25"/>
      <c r="J186" s="25"/>
      <c r="K186" s="25"/>
      <c r="L186" s="25"/>
      <c r="M186" s="25"/>
      <c r="N186" s="25"/>
      <c r="O186" s="25"/>
      <c r="P186" s="25"/>
      <c r="Q186" s="25"/>
      <c r="R186" s="25"/>
      <c r="S186" s="25"/>
      <c r="T186" s="25"/>
      <c r="U186" s="25"/>
      <c r="V186" s="25"/>
      <c r="W186" s="40"/>
      <c r="X186" s="40"/>
    </row>
  </sheetData>
  <sheetProtection sheet="1" objects="1" scenarios="1" selectLockedCells="1"/>
  <dataConsolidate/>
  <mergeCells count="365">
    <mergeCell ref="B136:C147"/>
    <mergeCell ref="O118:V118"/>
    <mergeCell ref="O119:V119"/>
    <mergeCell ref="O120:V120"/>
    <mergeCell ref="O121:V121"/>
    <mergeCell ref="O122:V122"/>
    <mergeCell ref="E111:N112"/>
    <mergeCell ref="E124:N124"/>
    <mergeCell ref="E125:N125"/>
    <mergeCell ref="D143:N143"/>
    <mergeCell ref="D144:N144"/>
    <mergeCell ref="D145:N145"/>
    <mergeCell ref="D146:O146"/>
    <mergeCell ref="D147:N147"/>
    <mergeCell ref="E113:N113"/>
    <mergeCell ref="E114:N114"/>
    <mergeCell ref="E115:N115"/>
    <mergeCell ref="E116:N116"/>
    <mergeCell ref="E117:N117"/>
    <mergeCell ref="E118:N118"/>
    <mergeCell ref="E119:N119"/>
    <mergeCell ref="E120:N120"/>
    <mergeCell ref="E121:N121"/>
    <mergeCell ref="C113:D117"/>
    <mergeCell ref="B88:L88"/>
    <mergeCell ref="D87:L87"/>
    <mergeCell ref="D86:L86"/>
    <mergeCell ref="U75:W84"/>
    <mergeCell ref="E130:N130"/>
    <mergeCell ref="Q101:V101"/>
    <mergeCell ref="B103:W103"/>
    <mergeCell ref="C104:L104"/>
    <mergeCell ref="N104:V104"/>
    <mergeCell ref="C105:L105"/>
    <mergeCell ref="C106:L106"/>
    <mergeCell ref="Q106:V106"/>
    <mergeCell ref="M77:T77"/>
    <mergeCell ref="M80:T80"/>
    <mergeCell ref="C81:C83"/>
    <mergeCell ref="E127:N127"/>
    <mergeCell ref="E128:N128"/>
    <mergeCell ref="E129:N129"/>
    <mergeCell ref="N92:W92"/>
    <mergeCell ref="Q93:V93"/>
    <mergeCell ref="B123:B132"/>
    <mergeCell ref="C107:L107"/>
    <mergeCell ref="B22:B23"/>
    <mergeCell ref="C19:E19"/>
    <mergeCell ref="F19:H19"/>
    <mergeCell ref="C20:E20"/>
    <mergeCell ref="F20:G20"/>
    <mergeCell ref="I44:L44"/>
    <mergeCell ref="D85:L85"/>
    <mergeCell ref="D84:L84"/>
    <mergeCell ref="D83:L83"/>
    <mergeCell ref="D82:L82"/>
    <mergeCell ref="D81:L81"/>
    <mergeCell ref="D80:L80"/>
    <mergeCell ref="D79:L79"/>
    <mergeCell ref="D78:L78"/>
    <mergeCell ref="D77:L77"/>
    <mergeCell ref="D76:L76"/>
    <mergeCell ref="E50:I50"/>
    <mergeCell ref="J50:N50"/>
    <mergeCell ref="B51:D51"/>
    <mergeCell ref="E54:G54"/>
    <mergeCell ref="B65:D65"/>
    <mergeCell ref="E65:G65"/>
    <mergeCell ref="H65:J65"/>
    <mergeCell ref="D70:L71"/>
    <mergeCell ref="K65:M65"/>
    <mergeCell ref="C16:E16"/>
    <mergeCell ref="I16:L16"/>
    <mergeCell ref="B20:B21"/>
    <mergeCell ref="I20:L20"/>
    <mergeCell ref="C21:E21"/>
    <mergeCell ref="F21:G21"/>
    <mergeCell ref="I21:L21"/>
    <mergeCell ref="F15:H16"/>
    <mergeCell ref="I15:L15"/>
    <mergeCell ref="C25:E25"/>
    <mergeCell ref="F25:G25"/>
    <mergeCell ref="I25:L25"/>
    <mergeCell ref="I37:L37"/>
    <mergeCell ref="B38:B39"/>
    <mergeCell ref="B36:B37"/>
    <mergeCell ref="C36:E36"/>
    <mergeCell ref="F36:G36"/>
    <mergeCell ref="I36:L36"/>
    <mergeCell ref="C37:E37"/>
    <mergeCell ref="F37:G37"/>
    <mergeCell ref="B26:L26"/>
    <mergeCell ref="B27:B28"/>
    <mergeCell ref="F27:H28"/>
    <mergeCell ref="B15:B16"/>
    <mergeCell ref="C15:E15"/>
    <mergeCell ref="C22:E22"/>
    <mergeCell ref="F22:G22"/>
    <mergeCell ref="I22:L22"/>
    <mergeCell ref="C23:E23"/>
    <mergeCell ref="O14:T14"/>
    <mergeCell ref="O31:T31"/>
    <mergeCell ref="N27:P27"/>
    <mergeCell ref="S27:U27"/>
    <mergeCell ref="N29:T29"/>
    <mergeCell ref="N25:P25"/>
    <mergeCell ref="S25:U25"/>
    <mergeCell ref="N19:W21"/>
    <mergeCell ref="O22:W23"/>
    <mergeCell ref="N30:W30"/>
    <mergeCell ref="B24:B25"/>
    <mergeCell ref="C24:E24"/>
    <mergeCell ref="C27:E28"/>
    <mergeCell ref="B14:L14"/>
    <mergeCell ref="F23:G23"/>
    <mergeCell ref="I23:L23"/>
    <mergeCell ref="G18:K18"/>
    <mergeCell ref="N18:W18"/>
    <mergeCell ref="C11:E11"/>
    <mergeCell ref="F11:G11"/>
    <mergeCell ref="I11:L11"/>
    <mergeCell ref="B12:B13"/>
    <mergeCell ref="C12:E12"/>
    <mergeCell ref="F12:G12"/>
    <mergeCell ref="I12:L12"/>
    <mergeCell ref="C13:E13"/>
    <mergeCell ref="F13:G13"/>
    <mergeCell ref="I13:L13"/>
    <mergeCell ref="B10:B11"/>
    <mergeCell ref="C10:E10"/>
    <mergeCell ref="F10:G10"/>
    <mergeCell ref="I10:L10"/>
    <mergeCell ref="B2:V2"/>
    <mergeCell ref="B4:H4"/>
    <mergeCell ref="C7:E7"/>
    <mergeCell ref="F7:H7"/>
    <mergeCell ref="I7:L7"/>
    <mergeCell ref="B8:B9"/>
    <mergeCell ref="C8:E8"/>
    <mergeCell ref="F8:G8"/>
    <mergeCell ref="I8:L8"/>
    <mergeCell ref="C9:E9"/>
    <mergeCell ref="F9:G9"/>
    <mergeCell ref="I9:L9"/>
    <mergeCell ref="F5:W5"/>
    <mergeCell ref="N7:W9"/>
    <mergeCell ref="C40:E40"/>
    <mergeCell ref="F40:G40"/>
    <mergeCell ref="I40:L40"/>
    <mergeCell ref="C41:E41"/>
    <mergeCell ref="F41:G41"/>
    <mergeCell ref="I41:L41"/>
    <mergeCell ref="I39:L39"/>
    <mergeCell ref="I27:L28"/>
    <mergeCell ref="B40:B41"/>
    <mergeCell ref="C38:E38"/>
    <mergeCell ref="F38:G38"/>
    <mergeCell ref="C39:E39"/>
    <mergeCell ref="F39:G39"/>
    <mergeCell ref="C35:E35"/>
    <mergeCell ref="F35:H35"/>
    <mergeCell ref="I35:L35"/>
    <mergeCell ref="I38:L38"/>
    <mergeCell ref="D73:L73"/>
    <mergeCell ref="D72:L72"/>
    <mergeCell ref="M74:T74"/>
    <mergeCell ref="B75:B87"/>
    <mergeCell ref="C75:C77"/>
    <mergeCell ref="C78:C80"/>
    <mergeCell ref="C84:C86"/>
    <mergeCell ref="M82:T82"/>
    <mergeCell ref="M83:T83"/>
    <mergeCell ref="M85:T85"/>
    <mergeCell ref="Q151:V151"/>
    <mergeCell ref="B42:L42"/>
    <mergeCell ref="B43:B44"/>
    <mergeCell ref="C43:E43"/>
    <mergeCell ref="F43:H44"/>
    <mergeCell ref="I43:L43"/>
    <mergeCell ref="C44:E44"/>
    <mergeCell ref="N42:W44"/>
    <mergeCell ref="AA134:AA135"/>
    <mergeCell ref="O134:O135"/>
    <mergeCell ref="C123:D127"/>
    <mergeCell ref="C132:D132"/>
    <mergeCell ref="B134:C135"/>
    <mergeCell ref="C128:D131"/>
    <mergeCell ref="E122:N122"/>
    <mergeCell ref="AA45:AB45"/>
    <mergeCell ref="S47:V47"/>
    <mergeCell ref="O45:T45"/>
    <mergeCell ref="M70:M71"/>
    <mergeCell ref="B70:C71"/>
    <mergeCell ref="B72:C73"/>
    <mergeCell ref="B74:C74"/>
    <mergeCell ref="D75:L75"/>
    <mergeCell ref="D74:L74"/>
    <mergeCell ref="B163:V163"/>
    <mergeCell ref="B154:V154"/>
    <mergeCell ref="Q169:S169"/>
    <mergeCell ref="D172:G172"/>
    <mergeCell ref="H155:I155"/>
    <mergeCell ref="H156:I156"/>
    <mergeCell ref="H157:I157"/>
    <mergeCell ref="Q171:R171"/>
    <mergeCell ref="Q172:R172"/>
    <mergeCell ref="B185:V185"/>
    <mergeCell ref="B181:C181"/>
    <mergeCell ref="D181:G181"/>
    <mergeCell ref="H181:M181"/>
    <mergeCell ref="N181:O181"/>
    <mergeCell ref="J184:M184"/>
    <mergeCell ref="B184:G184"/>
    <mergeCell ref="S184:W184"/>
    <mergeCell ref="B180:C180"/>
    <mergeCell ref="D180:G180"/>
    <mergeCell ref="H180:M180"/>
    <mergeCell ref="N180:O180"/>
    <mergeCell ref="B182:S182"/>
    <mergeCell ref="Q181:R181"/>
    <mergeCell ref="B179:C179"/>
    <mergeCell ref="D179:G179"/>
    <mergeCell ref="H179:M179"/>
    <mergeCell ref="N179:O179"/>
    <mergeCell ref="H158:I158"/>
    <mergeCell ref="H159:I159"/>
    <mergeCell ref="H160:I160"/>
    <mergeCell ref="E131:O131"/>
    <mergeCell ref="D136:N136"/>
    <mergeCell ref="H174:M174"/>
    <mergeCell ref="N174:O174"/>
    <mergeCell ref="B171:C171"/>
    <mergeCell ref="D171:G171"/>
    <mergeCell ref="H171:M171"/>
    <mergeCell ref="N171:O171"/>
    <mergeCell ref="B172:C172"/>
    <mergeCell ref="D173:G173"/>
    <mergeCell ref="I151:P151"/>
    <mergeCell ref="B173:C173"/>
    <mergeCell ref="H173:M173"/>
    <mergeCell ref="N173:O173"/>
    <mergeCell ref="B174:C174"/>
    <mergeCell ref="D174:G174"/>
    <mergeCell ref="B151:G151"/>
    <mergeCell ref="AB12:AB13"/>
    <mergeCell ref="S65:U65"/>
    <mergeCell ref="P65:R65"/>
    <mergeCell ref="Y12:Y13"/>
    <mergeCell ref="Z8:Z9"/>
    <mergeCell ref="AA8:AA9"/>
    <mergeCell ref="O50:S50"/>
    <mergeCell ref="T50:V51"/>
    <mergeCell ref="AA25:AB25"/>
    <mergeCell ref="AA39:AC39"/>
    <mergeCell ref="AA40:AB40"/>
    <mergeCell ref="AA35:AD37"/>
    <mergeCell ref="AC12:AC13"/>
    <mergeCell ref="AD12:AD13"/>
    <mergeCell ref="N10:W13"/>
    <mergeCell ref="U14:V14"/>
    <mergeCell ref="AA41:AB41"/>
    <mergeCell ref="AA42:AB42"/>
    <mergeCell ref="AA43:AB43"/>
    <mergeCell ref="AA44:AB44"/>
    <mergeCell ref="O39:T39"/>
    <mergeCell ref="AA19:AC19"/>
    <mergeCell ref="AA20:AB20"/>
    <mergeCell ref="AA21:AB21"/>
    <mergeCell ref="Y6:Y7"/>
    <mergeCell ref="Y8:Y9"/>
    <mergeCell ref="Y10:Y11"/>
    <mergeCell ref="AE12:AE13"/>
    <mergeCell ref="Z5:AB5"/>
    <mergeCell ref="AC5:AE5"/>
    <mergeCell ref="AC6:AC7"/>
    <mergeCell ref="AD6:AD7"/>
    <mergeCell ref="AE6:AE7"/>
    <mergeCell ref="AC8:AC9"/>
    <mergeCell ref="AD8:AD9"/>
    <mergeCell ref="AE8:AE9"/>
    <mergeCell ref="AC10:AC11"/>
    <mergeCell ref="AD10:AD11"/>
    <mergeCell ref="AE10:AE11"/>
    <mergeCell ref="AA6:AA7"/>
    <mergeCell ref="AB6:AB7"/>
    <mergeCell ref="Z6:Z7"/>
    <mergeCell ref="AB8:AB9"/>
    <mergeCell ref="Z10:Z11"/>
    <mergeCell ref="AA10:AA11"/>
    <mergeCell ref="AB10:AB11"/>
    <mergeCell ref="Z12:Z13"/>
    <mergeCell ref="AA12:AA13"/>
    <mergeCell ref="B178:C178"/>
    <mergeCell ref="D178:G178"/>
    <mergeCell ref="H178:M178"/>
    <mergeCell ref="N178:O178"/>
    <mergeCell ref="B175:C175"/>
    <mergeCell ref="D175:G175"/>
    <mergeCell ref="H175:M175"/>
    <mergeCell ref="N175:O175"/>
    <mergeCell ref="B176:C176"/>
    <mergeCell ref="D176:G176"/>
    <mergeCell ref="H176:M176"/>
    <mergeCell ref="N176:O176"/>
    <mergeCell ref="B177:C177"/>
    <mergeCell ref="D177:G177"/>
    <mergeCell ref="H177:M177"/>
    <mergeCell ref="N177:O177"/>
    <mergeCell ref="Q178:R178"/>
    <mergeCell ref="Q179:R179"/>
    <mergeCell ref="Q180:R180"/>
    <mergeCell ref="N47:R47"/>
    <mergeCell ref="D137:N137"/>
    <mergeCell ref="D134:N135"/>
    <mergeCell ref="D138:N138"/>
    <mergeCell ref="D139:N139"/>
    <mergeCell ref="D140:N140"/>
    <mergeCell ref="D141:N141"/>
    <mergeCell ref="B148:W148"/>
    <mergeCell ref="B149:V149"/>
    <mergeCell ref="B150:G150"/>
    <mergeCell ref="I150:P150"/>
    <mergeCell ref="M86:T86"/>
    <mergeCell ref="M87:T87"/>
    <mergeCell ref="P128:W130"/>
    <mergeCell ref="P123:W127"/>
    <mergeCell ref="P113:W116"/>
    <mergeCell ref="B111:D112"/>
    <mergeCell ref="B113:B122"/>
    <mergeCell ref="C118:D118"/>
    <mergeCell ref="C119:D122"/>
    <mergeCell ref="O111:O112"/>
    <mergeCell ref="Q173:R173"/>
    <mergeCell ref="Q174:R174"/>
    <mergeCell ref="Q96:V96"/>
    <mergeCell ref="F24:G24"/>
    <mergeCell ref="I24:L24"/>
    <mergeCell ref="N32:V32"/>
    <mergeCell ref="Q175:R175"/>
    <mergeCell ref="Q176:R176"/>
    <mergeCell ref="Q177:R177"/>
    <mergeCell ref="E126:N126"/>
    <mergeCell ref="D142:N142"/>
    <mergeCell ref="E123:N123"/>
    <mergeCell ref="E132:N132"/>
    <mergeCell ref="H172:M172"/>
    <mergeCell ref="N172:O172"/>
    <mergeCell ref="Q150:V150"/>
    <mergeCell ref="B168:U168"/>
    <mergeCell ref="B169:M169"/>
    <mergeCell ref="N169:P169"/>
    <mergeCell ref="B170:C170"/>
    <mergeCell ref="D170:G170"/>
    <mergeCell ref="H170:M170"/>
    <mergeCell ref="C152:J152"/>
    <mergeCell ref="B164:V164"/>
    <mergeCell ref="I19:L19"/>
    <mergeCell ref="S26:V26"/>
    <mergeCell ref="N28:Q28"/>
    <mergeCell ref="S28:V28"/>
    <mergeCell ref="N26:Q26"/>
    <mergeCell ref="N35:V37"/>
    <mergeCell ref="AA22:AB22"/>
    <mergeCell ref="AA23:AB23"/>
    <mergeCell ref="AA24:AB24"/>
  </mergeCells>
  <phoneticPr fontId="5"/>
  <conditionalFormatting sqref="B164:V164">
    <cfRule type="expression" dxfId="31" priority="14">
      <formula>$O$145="○"</formula>
    </cfRule>
  </conditionalFormatting>
  <conditionalFormatting sqref="H150:H151">
    <cfRule type="expression" dxfId="30" priority="6">
      <formula>$O$140="○"</formula>
    </cfRule>
  </conditionalFormatting>
  <conditionalFormatting sqref="H155:H160">
    <cfRule type="expression" dxfId="29" priority="2">
      <formula>$O$144="○"</formula>
    </cfRule>
  </conditionalFormatting>
  <conditionalFormatting sqref="Q150:V151">
    <cfRule type="expression" dxfId="28" priority="3">
      <formula>H150="○"</formula>
    </cfRule>
  </conditionalFormatting>
  <conditionalFormatting sqref="S47:V47">
    <cfRule type="expression" dxfId="27" priority="1">
      <formula>$V$45="○"</formula>
    </cfRule>
  </conditionalFormatting>
  <dataValidations count="12">
    <dataValidation type="list" allowBlank="1" showInputMessage="1" showErrorMessage="1" sqref="B171:C181" xr:uid="{B87BD37B-058B-4FA3-8820-4688824FCA62}">
      <formula1>F.施設</formula1>
    </dataValidation>
    <dataValidation type="list" allowBlank="1" showInputMessage="1" showErrorMessage="1" sqref="Q150:T150" xr:uid="{A478E148-6B07-45BF-9F44-FFA9A11F9FE9}">
      <formula1>D.農村環境保全活動のテーマ</formula1>
    </dataValidation>
    <dataValidation type="list" allowBlank="1" showInputMessage="1" showErrorMessage="1" sqref="K4 E56 I56 M56 Q56 G58 J58 M84 O132:P132 J60 M60 P60 P58 R184 M72:M73 M58 G60 G62 B91:B93 M91:M93 B95:B97 M95:M96 B99:B102 M99:M101 B104:B107 M104:M106 O136:O145 V45 I184 M88 M75:M76 M78:M79 M81 L18 O147 O113:O117 V31 Z132 Q25 Q27 V25 H150:H151 V39 V27 O123:O130" xr:uid="{25825E95-4CF9-426D-B82C-571FE22FF3EB}">
      <formula1>B.○か空白</formula1>
    </dataValidation>
    <dataValidation type="whole" operator="greaterThanOrEqual" allowBlank="1" showInputMessage="1" showErrorMessage="1" error="小数点以下を切り捨て、整数で記入してください。" sqref="C8:E13 C21 C23 C25" xr:uid="{3634C7D9-5D90-430A-9199-72AC9BD29E95}">
      <formula1>0</formula1>
    </dataValidation>
    <dataValidation type="whole" imeMode="off" operator="greaterThanOrEqual" allowBlank="1" showInputMessage="1" showErrorMessage="1" error="小数点以下を切り捨て、整数で入力してください。" sqref="C36:E41 C20:E20 C22:E22 C24:E24" xr:uid="{F9E38ED0-32C2-4A7E-B596-40116696B8C8}">
      <formula1>0</formula1>
    </dataValidation>
    <dataValidation type="decimal" imeMode="off" operator="greaterThanOrEqual" allowBlank="1" showInputMessage="1" showErrorMessage="1" sqref="N171:O181 Q171:R181" xr:uid="{9D815BD7-4244-4FF8-9893-B42032E125DA}">
      <formula1>0.01</formula1>
    </dataValidation>
    <dataValidation imeMode="off" allowBlank="1" showInputMessage="1" showErrorMessage="1" sqref="E54:G54 Q51 L51:L52 G51:G52 U14:V14 E65 C15 O66:Q66 S65 K65 I66:K66 C43" xr:uid="{00FBE0B3-8067-458E-8A01-19B91A94CA66}"/>
    <dataValidation type="list" allowBlank="1" showInputMessage="1" showErrorMessage="1" sqref="D171:G171" xr:uid="{5B2B264F-CA77-4803-BBD7-00F01664D719}">
      <formula1>INDIRECT($B$171)</formula1>
    </dataValidation>
    <dataValidation type="list" allowBlank="1" showInputMessage="1" showErrorMessage="1" sqref="Q151:V151" xr:uid="{4B4E73C9-8BE1-4A15-8E1E-DF6AE2F0DFE7}">
      <formula1>E.高度な保全活動</formula1>
    </dataValidation>
    <dataValidation type="list" allowBlank="1" showInputMessage="1" showErrorMessage="1" sqref="D172:G180" xr:uid="{F2D2E77C-2239-4322-B545-6DF941CFFCEF}">
      <formula1>INDIRECT(B172)</formula1>
    </dataValidation>
    <dataValidation type="list" allowBlank="1" showInputMessage="1" showErrorMessage="1" sqref="D181:G181" xr:uid="{325ABE1B-9B1E-4326-9441-41CF941EB1E4}">
      <formula1>INDIRECT($B$181)</formula1>
    </dataValidation>
    <dataValidation type="list" allowBlank="1" showInputMessage="1" showErrorMessage="1" sqref="E128:J130" xr:uid="{CD7E28A7-D16B-4032-9501-4D7EEB7FD30E}">
      <formula1>K.農村環境保全活動</formula1>
    </dataValidation>
  </dataValidations>
  <printOptions horizontalCentered="1"/>
  <pageMargins left="0.59055118110236227" right="0.31496062992125984" top="0.74803149606299213" bottom="0.74803149606299213" header="0.31496062992125984" footer="0.31496062992125984"/>
  <pageSetup paperSize="9" scale="94" fitToHeight="0" orientation="portrait" r:id="rId1"/>
  <rowBreaks count="4" manualBreakCount="4">
    <brk id="48" max="22" man="1"/>
    <brk id="88" max="22" man="1"/>
    <brk id="132" max="22" man="1"/>
    <brk id="166" max="2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8"/>
    <pageSetUpPr fitToPage="1"/>
  </sheetPr>
  <dimension ref="A1:AJ119"/>
  <sheetViews>
    <sheetView showGridLines="0" view="pageBreakPreview" zoomScale="84" zoomScaleNormal="100" zoomScaleSheetLayoutView="109" workbookViewId="0">
      <selection activeCell="M5" sqref="M5"/>
    </sheetView>
  </sheetViews>
  <sheetFormatPr defaultColWidth="8.625" defaultRowHeight="18" customHeight="1"/>
  <cols>
    <col min="1" max="1" width="3.125" style="7" customWidth="1"/>
    <col min="2" max="2" width="4.625" style="7" customWidth="1"/>
    <col min="3" max="3" width="3.625" style="7" customWidth="1"/>
    <col min="4" max="4" width="4.5" style="7" customWidth="1"/>
    <col min="5" max="5" width="5.875" style="7" customWidth="1"/>
    <col min="6" max="6" width="4.5" style="7" customWidth="1"/>
    <col min="7" max="8" width="6.875" style="7" customWidth="1"/>
    <col min="9" max="9" width="4.625" style="7" customWidth="1"/>
    <col min="10" max="11" width="4.125" style="7" customWidth="1"/>
    <col min="12" max="12" width="4.625" style="7" customWidth="1"/>
    <col min="13" max="15" width="4.125" style="7" customWidth="1"/>
    <col min="16" max="16" width="3" style="7" customWidth="1"/>
    <col min="17" max="18" width="4.125" style="7" customWidth="1"/>
    <col min="19" max="19" width="6.875" style="7" customWidth="1"/>
    <col min="20" max="20" width="3" style="7" customWidth="1"/>
    <col min="21" max="21" width="4.125" style="7" customWidth="1"/>
    <col min="22" max="22" width="3.375" style="7" customWidth="1"/>
    <col min="23" max="23" width="2.875" style="7" customWidth="1"/>
    <col min="24" max="24" width="4.125" style="7" customWidth="1"/>
    <col min="25" max="25" width="4.5" style="7" customWidth="1"/>
    <col min="26" max="28" width="4.125" style="7" customWidth="1"/>
    <col min="29" max="85" width="4.625" style="7" customWidth="1"/>
    <col min="86" max="16384" width="8.625" style="7"/>
  </cols>
  <sheetData>
    <row r="1" spans="1:24" ht="22.5" customHeight="1">
      <c r="A1" s="7" t="s">
        <v>181</v>
      </c>
      <c r="B1"/>
      <c r="C1"/>
      <c r="D1"/>
      <c r="E1"/>
      <c r="F1"/>
      <c r="G1"/>
      <c r="H1"/>
      <c r="I1"/>
      <c r="J1"/>
      <c r="K1"/>
      <c r="L1"/>
      <c r="M1"/>
      <c r="N1"/>
      <c r="O1"/>
      <c r="P1"/>
      <c r="Q1"/>
      <c r="R1"/>
      <c r="S1"/>
      <c r="T1"/>
      <c r="U1"/>
      <c r="V1"/>
      <c r="W1"/>
    </row>
    <row r="2" spans="1:24" s="2" customFormat="1" ht="21" customHeight="1">
      <c r="B2" s="9" t="s">
        <v>4850</v>
      </c>
      <c r="C2" s="26"/>
      <c r="D2" s="26"/>
      <c r="E2" s="26"/>
      <c r="F2" s="31"/>
      <c r="G2" s="31"/>
      <c r="H2" s="31"/>
      <c r="I2" s="27"/>
      <c r="J2" s="27"/>
      <c r="K2" s="27"/>
      <c r="L2" s="27"/>
      <c r="O2" s="42"/>
      <c r="P2" s="42"/>
      <c r="Q2" s="42"/>
      <c r="R2" s="42"/>
      <c r="S2" s="42"/>
      <c r="T2" s="42"/>
      <c r="U2" s="42"/>
    </row>
    <row r="3" spans="1:24" s="2" customFormat="1" ht="9.6" customHeight="1">
      <c r="B3" s="9"/>
      <c r="C3" s="26"/>
      <c r="D3" s="26"/>
      <c r="E3" s="26"/>
      <c r="F3" s="31"/>
      <c r="G3" s="31"/>
      <c r="H3" s="31"/>
      <c r="I3" s="27"/>
      <c r="J3" s="27"/>
      <c r="K3" s="27"/>
      <c r="L3" s="27"/>
      <c r="O3" s="42"/>
      <c r="P3" s="42"/>
      <c r="Q3" s="42"/>
      <c r="R3" s="42"/>
      <c r="S3" s="42"/>
      <c r="T3" s="42"/>
      <c r="U3" s="42"/>
    </row>
    <row r="4" spans="1:24" s="2" customFormat="1" ht="21" customHeight="1">
      <c r="A4" s="517"/>
      <c r="B4" s="1610" t="s">
        <v>4814</v>
      </c>
      <c r="C4" s="1609"/>
      <c r="D4" s="1609"/>
      <c r="E4" s="1609"/>
      <c r="F4" s="1609"/>
      <c r="G4" s="1609"/>
      <c r="H4" s="1609"/>
      <c r="I4" s="1609"/>
      <c r="J4" s="1609"/>
      <c r="K4" s="1609"/>
      <c r="L4" s="1609"/>
      <c r="M4" s="668" t="s">
        <v>888</v>
      </c>
      <c r="N4" s="517"/>
      <c r="O4" s="663"/>
      <c r="P4" s="663"/>
      <c r="Q4" s="663"/>
      <c r="R4" s="663"/>
      <c r="S4" s="663"/>
      <c r="T4" s="663"/>
      <c r="U4" s="663"/>
      <c r="V4" s="517"/>
    </row>
    <row r="5" spans="1:24" s="2" customFormat="1" ht="21" customHeight="1">
      <c r="A5" s="517"/>
      <c r="B5" s="1897" t="s">
        <v>4830</v>
      </c>
      <c r="C5" s="1898"/>
      <c r="D5" s="1898"/>
      <c r="E5" s="1898"/>
      <c r="F5" s="1898"/>
      <c r="G5" s="1898"/>
      <c r="H5" s="1898"/>
      <c r="I5" s="1898"/>
      <c r="J5" s="1898"/>
      <c r="K5" s="1898"/>
      <c r="L5" s="1899"/>
      <c r="M5" s="1099"/>
      <c r="N5" s="517" t="s">
        <v>4815</v>
      </c>
      <c r="O5" s="663"/>
      <c r="P5" s="663"/>
      <c r="Q5" s="663"/>
      <c r="R5" s="517"/>
      <c r="S5" s="663"/>
      <c r="T5" s="663"/>
      <c r="U5" s="663"/>
      <c r="V5" s="517"/>
      <c r="X5" s="596" t="s">
        <v>4821</v>
      </c>
    </row>
    <row r="6" spans="1:24" s="2" customFormat="1" ht="21" customHeight="1">
      <c r="A6" s="517"/>
      <c r="B6" s="1900" t="s">
        <v>4831</v>
      </c>
      <c r="C6" s="1901"/>
      <c r="D6" s="1901"/>
      <c r="E6" s="1901"/>
      <c r="F6" s="1901"/>
      <c r="G6" s="1901"/>
      <c r="H6" s="1901"/>
      <c r="I6" s="1901"/>
      <c r="J6" s="1901"/>
      <c r="K6" s="1901"/>
      <c r="L6" s="1902"/>
      <c r="M6" s="1099"/>
      <c r="N6" s="517" t="s">
        <v>4816</v>
      </c>
      <c r="O6" s="663"/>
      <c r="P6" s="663"/>
      <c r="Q6" s="663"/>
      <c r="R6" s="517"/>
      <c r="S6" s="663"/>
      <c r="T6" s="663"/>
      <c r="U6" s="663"/>
      <c r="V6" s="517"/>
      <c r="X6" s="637" t="s">
        <v>4836</v>
      </c>
    </row>
    <row r="7" spans="1:24" s="2" customFormat="1" ht="21" customHeight="1">
      <c r="A7" s="517"/>
      <c r="B7" s="1900" t="s">
        <v>4832</v>
      </c>
      <c r="C7" s="1901"/>
      <c r="D7" s="1901"/>
      <c r="E7" s="1901"/>
      <c r="F7" s="1901"/>
      <c r="G7" s="1901"/>
      <c r="H7" s="1901"/>
      <c r="I7" s="1901"/>
      <c r="J7" s="1901"/>
      <c r="K7" s="1901"/>
      <c r="L7" s="1902"/>
      <c r="M7" s="1099"/>
      <c r="N7" s="517" t="s">
        <v>4820</v>
      </c>
      <c r="O7" s="663"/>
      <c r="P7" s="663"/>
      <c r="Q7" s="663"/>
      <c r="R7" s="517"/>
      <c r="S7" s="663"/>
      <c r="T7" s="663"/>
      <c r="U7" s="663"/>
      <c r="V7" s="517"/>
      <c r="X7" s="596" t="s">
        <v>4822</v>
      </c>
    </row>
    <row r="8" spans="1:24" s="2" customFormat="1" ht="21" customHeight="1">
      <c r="A8" s="517"/>
      <c r="B8" s="1900" t="s">
        <v>4732</v>
      </c>
      <c r="C8" s="1901"/>
      <c r="D8" s="1901"/>
      <c r="E8" s="1901"/>
      <c r="F8" s="1901"/>
      <c r="G8" s="1901"/>
      <c r="H8" s="1901"/>
      <c r="I8" s="1901"/>
      <c r="J8" s="1901"/>
      <c r="K8" s="1901"/>
      <c r="L8" s="1902"/>
      <c r="M8" s="1099"/>
      <c r="N8" s="517" t="s">
        <v>4817</v>
      </c>
      <c r="O8" s="663"/>
      <c r="P8" s="663"/>
      <c r="Q8" s="663"/>
      <c r="R8" s="517"/>
      <c r="S8" s="663"/>
      <c r="T8" s="663"/>
      <c r="U8" s="663"/>
      <c r="V8" s="517"/>
      <c r="X8" s="596" t="s">
        <v>4823</v>
      </c>
    </row>
    <row r="9" spans="1:24" s="2" customFormat="1" ht="21" customHeight="1">
      <c r="A9" s="517"/>
      <c r="B9" s="1897" t="s">
        <v>4825</v>
      </c>
      <c r="C9" s="1898"/>
      <c r="D9" s="1898"/>
      <c r="E9" s="1898"/>
      <c r="F9" s="1898"/>
      <c r="G9" s="1898"/>
      <c r="H9" s="1898"/>
      <c r="I9" s="1898"/>
      <c r="J9" s="1898"/>
      <c r="K9" s="1898"/>
      <c r="L9" s="1899"/>
      <c r="M9" s="1099"/>
      <c r="N9" s="517" t="s">
        <v>4834</v>
      </c>
      <c r="O9" s="663"/>
      <c r="P9" s="663"/>
      <c r="Q9" s="663"/>
      <c r="R9" s="517"/>
      <c r="S9" s="663"/>
      <c r="T9" s="663"/>
      <c r="U9" s="663"/>
      <c r="V9" s="517"/>
      <c r="X9" s="596" t="s">
        <v>4824</v>
      </c>
    </row>
    <row r="10" spans="1:24" s="2" customFormat="1" ht="21" customHeight="1">
      <c r="A10" s="517"/>
      <c r="B10" s="1897" t="s">
        <v>4819</v>
      </c>
      <c r="C10" s="1898"/>
      <c r="D10" s="1898"/>
      <c r="E10" s="1898"/>
      <c r="F10" s="1898"/>
      <c r="G10" s="1898"/>
      <c r="H10" s="1898"/>
      <c r="I10" s="1898"/>
      <c r="J10" s="1898"/>
      <c r="K10" s="1898"/>
      <c r="L10" s="1899"/>
      <c r="M10" s="1099"/>
      <c r="N10" s="517" t="s">
        <v>4818</v>
      </c>
      <c r="O10" s="663"/>
      <c r="P10" s="663"/>
      <c r="Q10" s="663"/>
      <c r="R10" s="517"/>
      <c r="S10" s="663"/>
      <c r="T10" s="663"/>
      <c r="U10" s="663"/>
      <c r="V10" s="517"/>
      <c r="X10" s="637" t="s">
        <v>4836</v>
      </c>
    </row>
    <row r="11" spans="1:24" s="2" customFormat="1" ht="21" customHeight="1">
      <c r="A11" s="517"/>
      <c r="B11" s="664"/>
      <c r="C11" s="665"/>
      <c r="D11" s="665"/>
      <c r="E11" s="665"/>
      <c r="F11" s="666"/>
      <c r="G11" s="666"/>
      <c r="H11" s="666"/>
      <c r="I11" s="667"/>
      <c r="J11" s="667"/>
      <c r="K11" s="667"/>
      <c r="L11" s="667"/>
      <c r="M11" s="517"/>
      <c r="N11" s="517"/>
      <c r="O11" s="663"/>
      <c r="P11" s="663"/>
      <c r="Q11" s="663"/>
      <c r="R11" s="663"/>
      <c r="S11" s="663"/>
      <c r="T11" s="663"/>
      <c r="U11" s="663"/>
      <c r="V11" s="517"/>
    </row>
    <row r="12" spans="1:24" ht="18.75" customHeight="1">
      <c r="A12" s="1893" t="s">
        <v>4961</v>
      </c>
      <c r="B12" s="1893"/>
      <c r="C12" s="1893"/>
      <c r="D12" s="1893"/>
      <c r="E12" s="1893"/>
      <c r="F12" s="1893"/>
      <c r="G12" s="1893"/>
      <c r="H12" s="1893"/>
      <c r="I12" s="1893"/>
      <c r="J12" s="1893"/>
      <c r="K12" s="1893"/>
      <c r="L12" s="1893"/>
      <c r="M12" s="1893"/>
      <c r="N12" s="1893"/>
      <c r="O12" s="1893"/>
      <c r="P12" s="1893"/>
      <c r="Q12" s="1893"/>
      <c r="R12" s="1893"/>
      <c r="S12" s="1893"/>
      <c r="T12" s="1893"/>
      <c r="U12" s="1893"/>
      <c r="V12" s="1893"/>
    </row>
    <row r="13" spans="1:24" ht="52.5" customHeight="1">
      <c r="A13" s="20"/>
      <c r="B13" s="1890" t="s">
        <v>4827</v>
      </c>
      <c r="C13" s="1891"/>
      <c r="D13" s="1891"/>
      <c r="E13" s="1891"/>
      <c r="F13" s="1891"/>
      <c r="G13" s="1891"/>
      <c r="H13" s="1891"/>
      <c r="I13" s="1891"/>
      <c r="J13" s="1891"/>
      <c r="K13" s="1891"/>
      <c r="L13" s="1891"/>
      <c r="M13" s="1891"/>
      <c r="N13" s="1891"/>
      <c r="O13" s="1891"/>
      <c r="P13" s="1891"/>
      <c r="Q13" s="1891"/>
      <c r="R13" s="1891"/>
      <c r="S13" s="1891"/>
      <c r="T13" s="1891"/>
      <c r="U13" s="1891"/>
      <c r="V13" s="1892"/>
    </row>
    <row r="14" spans="1:24" ht="8.4499999999999993" customHeight="1">
      <c r="A14" s="20"/>
      <c r="B14" s="49"/>
    </row>
    <row r="15" spans="1:24" ht="18.75" customHeight="1">
      <c r="A15" s="20"/>
      <c r="B15" s="517" t="s">
        <v>4828</v>
      </c>
      <c r="O15" s="596" t="s">
        <v>4808</v>
      </c>
      <c r="Q15" s="596"/>
    </row>
    <row r="16" spans="1:24" ht="21.75" customHeight="1">
      <c r="A16" s="20"/>
      <c r="B16" s="1894" t="s">
        <v>182</v>
      </c>
      <c r="C16" s="1895"/>
      <c r="D16" s="1895"/>
      <c r="E16" s="1895"/>
      <c r="F16" s="1895"/>
      <c r="G16" s="1895"/>
      <c r="H16" s="1895"/>
      <c r="I16" s="1895"/>
      <c r="J16" s="1895"/>
      <c r="K16" s="1896"/>
      <c r="L16" s="1887" t="s">
        <v>4826</v>
      </c>
      <c r="M16" s="1888"/>
      <c r="N16" s="1888"/>
      <c r="O16" s="1889" t="s">
        <v>447</v>
      </c>
      <c r="P16" s="1889"/>
      <c r="Q16" s="1889"/>
      <c r="R16" s="1889"/>
    </row>
    <row r="17" spans="1:35" ht="21.75" customHeight="1">
      <c r="A17" s="20"/>
      <c r="B17" s="1876" t="s">
        <v>4852</v>
      </c>
      <c r="C17" s="1877"/>
      <c r="D17" s="1877"/>
      <c r="E17" s="1877"/>
      <c r="F17" s="1877"/>
      <c r="G17" s="1877"/>
      <c r="H17" s="1877"/>
      <c r="I17" s="1877"/>
      <c r="J17" s="1877"/>
      <c r="K17" s="1878"/>
      <c r="L17" s="1879" t="str">
        <f>IF('別紙1 活動計画書'!O136="○","○","")</f>
        <v/>
      </c>
      <c r="M17" s="1880"/>
      <c r="N17" s="1880"/>
      <c r="O17" s="1875"/>
      <c r="P17" s="1875"/>
      <c r="Q17" s="1875"/>
      <c r="R17" s="1875"/>
    </row>
    <row r="18" spans="1:35" ht="21.75" customHeight="1">
      <c r="A18" s="20"/>
      <c r="B18" s="1876" t="s">
        <v>4853</v>
      </c>
      <c r="C18" s="1877"/>
      <c r="D18" s="1877"/>
      <c r="E18" s="1877"/>
      <c r="F18" s="1877"/>
      <c r="G18" s="1877"/>
      <c r="H18" s="1877"/>
      <c r="I18" s="1877"/>
      <c r="J18" s="1877"/>
      <c r="K18" s="1878"/>
      <c r="L18" s="1879" t="str">
        <f>IF('別紙1 活動計画書'!O137="○","○","")</f>
        <v/>
      </c>
      <c r="M18" s="1880"/>
      <c r="N18" s="1880"/>
      <c r="O18" s="1875"/>
      <c r="P18" s="1875"/>
      <c r="Q18" s="1875"/>
      <c r="R18" s="1875"/>
    </row>
    <row r="19" spans="1:35" ht="21.75" customHeight="1">
      <c r="A19" s="20"/>
      <c r="B19" s="1876" t="s">
        <v>4854</v>
      </c>
      <c r="C19" s="1877"/>
      <c r="D19" s="1877"/>
      <c r="E19" s="1877"/>
      <c r="F19" s="1877"/>
      <c r="G19" s="1877"/>
      <c r="H19" s="1877"/>
      <c r="I19" s="1877"/>
      <c r="J19" s="1877"/>
      <c r="K19" s="1878"/>
      <c r="L19" s="1879" t="str">
        <f>IF('別紙1 活動計画書'!O138="○","○","")</f>
        <v/>
      </c>
      <c r="M19" s="1880"/>
      <c r="N19" s="1880"/>
      <c r="O19" s="1875"/>
      <c r="P19" s="1875"/>
      <c r="Q19" s="1875"/>
      <c r="R19" s="1875"/>
    </row>
    <row r="20" spans="1:35" ht="21.75" customHeight="1">
      <c r="A20" s="20"/>
      <c r="B20" s="1876" t="s">
        <v>4855</v>
      </c>
      <c r="C20" s="1877"/>
      <c r="D20" s="1877"/>
      <c r="E20" s="1877"/>
      <c r="F20" s="1877"/>
      <c r="G20" s="1877"/>
      <c r="H20" s="1877"/>
      <c r="I20" s="1877"/>
      <c r="J20" s="1877"/>
      <c r="K20" s="1878"/>
      <c r="L20" s="1879" t="str">
        <f>IF('別紙1 活動計画書'!O139="○","○","")</f>
        <v/>
      </c>
      <c r="M20" s="1880"/>
      <c r="N20" s="1880"/>
      <c r="O20" s="1875"/>
      <c r="P20" s="1875"/>
      <c r="Q20" s="1875"/>
      <c r="R20" s="1875"/>
    </row>
    <row r="21" spans="1:35" ht="21.75" customHeight="1">
      <c r="A21" s="20"/>
      <c r="B21" s="1876" t="s">
        <v>4856</v>
      </c>
      <c r="C21" s="1877"/>
      <c r="D21" s="1877"/>
      <c r="E21" s="1877"/>
      <c r="F21" s="1877"/>
      <c r="G21" s="1877"/>
      <c r="H21" s="1877"/>
      <c r="I21" s="1877"/>
      <c r="J21" s="1877"/>
      <c r="K21" s="1878"/>
      <c r="L21" s="1879" t="str">
        <f>IF('別紙1 活動計画書'!O140="○","○","")</f>
        <v/>
      </c>
      <c r="M21" s="1880"/>
      <c r="N21" s="1880"/>
      <c r="O21" s="1875"/>
      <c r="P21" s="1875"/>
      <c r="Q21" s="1875"/>
      <c r="R21" s="1875"/>
    </row>
    <row r="22" spans="1:35" ht="21.75" customHeight="1">
      <c r="A22" s="20"/>
      <c r="B22" s="1876" t="s">
        <v>4857</v>
      </c>
      <c r="C22" s="1877"/>
      <c r="D22" s="1877"/>
      <c r="E22" s="1877"/>
      <c r="F22" s="1877"/>
      <c r="G22" s="1877"/>
      <c r="H22" s="1877"/>
      <c r="I22" s="1877"/>
      <c r="J22" s="1877"/>
      <c r="K22" s="1878"/>
      <c r="L22" s="1879" t="str">
        <f>IF('別紙1 活動計画書'!O141="○","○","")</f>
        <v/>
      </c>
      <c r="M22" s="1880"/>
      <c r="N22" s="1880"/>
      <c r="O22" s="1875"/>
      <c r="P22" s="1875"/>
      <c r="Q22" s="1875"/>
      <c r="R22" s="1875"/>
    </row>
    <row r="23" spans="1:35" ht="21.75" customHeight="1">
      <c r="A23" s="20"/>
      <c r="B23" s="1876" t="s">
        <v>4858</v>
      </c>
      <c r="C23" s="1877"/>
      <c r="D23" s="1877"/>
      <c r="E23" s="1877"/>
      <c r="F23" s="1877"/>
      <c r="G23" s="1877"/>
      <c r="H23" s="1877"/>
      <c r="I23" s="1877"/>
      <c r="J23" s="1877"/>
      <c r="K23" s="1878"/>
      <c r="L23" s="1879" t="str">
        <f>IF('別紙1 活動計画書'!O142="○","○","")</f>
        <v/>
      </c>
      <c r="M23" s="1880"/>
      <c r="N23" s="1880"/>
      <c r="O23" s="1875"/>
      <c r="P23" s="1875"/>
      <c r="Q23" s="1875"/>
      <c r="R23" s="1875"/>
    </row>
    <row r="24" spans="1:35" ht="21.75" customHeight="1">
      <c r="A24" s="20"/>
      <c r="B24" s="1954" t="s">
        <v>6818</v>
      </c>
      <c r="C24" s="1955"/>
      <c r="D24" s="1955"/>
      <c r="E24" s="1955"/>
      <c r="F24" s="1955"/>
      <c r="G24" s="1955"/>
      <c r="H24" s="1955"/>
      <c r="I24" s="1955"/>
      <c r="J24" s="1955"/>
      <c r="K24" s="1956"/>
      <c r="L24" s="1879" t="str">
        <f>IF('別紙1 活動計画書'!O143="○","○","")</f>
        <v/>
      </c>
      <c r="M24" s="1880"/>
      <c r="N24" s="1880"/>
      <c r="O24" s="1875"/>
      <c r="P24" s="1875"/>
      <c r="Q24" s="1875"/>
      <c r="R24" s="1875"/>
    </row>
    <row r="25" spans="1:35" ht="21.75" customHeight="1">
      <c r="A25" s="20"/>
      <c r="B25" s="1876" t="s">
        <v>6819</v>
      </c>
      <c r="C25" s="1877"/>
      <c r="D25" s="1877"/>
      <c r="E25" s="1877"/>
      <c r="F25" s="1877"/>
      <c r="G25" s="1877"/>
      <c r="H25" s="1877"/>
      <c r="I25" s="1877"/>
      <c r="J25" s="1877"/>
      <c r="K25" s="1878"/>
      <c r="L25" s="1879" t="str">
        <f>IF('別紙1 活動計画書'!O144="○","○","")</f>
        <v/>
      </c>
      <c r="M25" s="1880"/>
      <c r="N25" s="1880"/>
      <c r="O25" s="1875"/>
      <c r="P25" s="1875"/>
      <c r="Q25" s="1875"/>
      <c r="R25" s="1875"/>
      <c r="S25" s="632"/>
      <c r="T25" s="633"/>
      <c r="U25" s="633"/>
      <c r="V25" s="633"/>
      <c r="W25" s="633"/>
    </row>
    <row r="26" spans="1:35" ht="21.75" customHeight="1">
      <c r="A26" s="20"/>
      <c r="B26" s="1876" t="s">
        <v>4859</v>
      </c>
      <c r="C26" s="1877"/>
      <c r="D26" s="1877"/>
      <c r="E26" s="1877"/>
      <c r="F26" s="1877"/>
      <c r="G26" s="1877"/>
      <c r="H26" s="1877"/>
      <c r="I26" s="1877"/>
      <c r="J26" s="1877"/>
      <c r="K26" s="1878"/>
      <c r="L26" s="1879" t="str">
        <f>IF('別紙1 活動計画書'!O145="○","○","")</f>
        <v/>
      </c>
      <c r="M26" s="1880"/>
      <c r="N26" s="1880"/>
      <c r="O26" s="1875"/>
      <c r="P26" s="1875"/>
      <c r="Q26" s="1875"/>
      <c r="R26" s="1875"/>
      <c r="S26" s="632"/>
      <c r="T26" s="633"/>
      <c r="U26" s="633"/>
      <c r="V26" s="633"/>
      <c r="W26" s="633"/>
    </row>
    <row r="27" spans="1:35" ht="11.1" customHeight="1">
      <c r="A27" s="20"/>
      <c r="B27" s="290"/>
      <c r="C27" s="290"/>
      <c r="D27" s="290"/>
      <c r="E27" s="290"/>
      <c r="F27" s="290"/>
      <c r="G27" s="290"/>
      <c r="H27" s="290"/>
      <c r="I27" s="290"/>
      <c r="J27" s="290"/>
      <c r="K27" s="290"/>
      <c r="L27" s="17"/>
      <c r="M27" s="17"/>
      <c r="N27" s="17"/>
      <c r="O27" s="17"/>
      <c r="P27" s="17"/>
      <c r="Q27" s="17"/>
      <c r="R27" s="17"/>
    </row>
    <row r="28" spans="1:35" ht="10.5" customHeight="1">
      <c r="A28" s="20"/>
    </row>
    <row r="29" spans="1:35" s="2" customFormat="1" ht="24.75" customHeight="1">
      <c r="B29" s="22" t="s">
        <v>59</v>
      </c>
      <c r="C29" s="1960" t="s">
        <v>60</v>
      </c>
      <c r="D29" s="1961"/>
      <c r="E29" s="1962"/>
      <c r="F29" s="1416" t="s">
        <v>61</v>
      </c>
      <c r="G29" s="1881"/>
      <c r="H29" s="1417"/>
      <c r="I29" s="1416" t="s">
        <v>62</v>
      </c>
      <c r="J29" s="1881"/>
      <c r="K29" s="1881"/>
      <c r="L29" s="1417"/>
      <c r="N29" s="1674" t="s">
        <v>63</v>
      </c>
      <c r="O29" s="1674"/>
      <c r="P29" s="1674"/>
      <c r="Q29" s="1674"/>
      <c r="R29" s="1674"/>
      <c r="S29" s="1674"/>
      <c r="T29" s="1674"/>
      <c r="U29" s="1674"/>
      <c r="V29" s="1674"/>
      <c r="W29" s="597"/>
      <c r="Z29" s="44"/>
      <c r="AA29" s="44"/>
      <c r="AB29" s="44"/>
      <c r="AC29" s="44"/>
      <c r="AD29" s="44"/>
      <c r="AE29" s="44"/>
      <c r="AF29" s="44"/>
      <c r="AG29" s="44"/>
      <c r="AH29" s="44"/>
      <c r="AI29" s="44"/>
    </row>
    <row r="30" spans="1:35" s="2" customFormat="1" ht="12" customHeight="1">
      <c r="A30" s="23"/>
      <c r="B30" s="1752" t="s">
        <v>33</v>
      </c>
      <c r="C30" s="1957"/>
      <c r="D30" s="1958"/>
      <c r="E30" s="1959"/>
      <c r="F30" s="1903"/>
      <c r="G30" s="1904"/>
      <c r="H30" s="24"/>
      <c r="I30" s="1736">
        <f>INT(C30*F30/10)</f>
        <v>0</v>
      </c>
      <c r="J30" s="1736"/>
      <c r="K30" s="1736"/>
      <c r="L30" s="1736"/>
      <c r="N30" s="1674"/>
      <c r="O30" s="1674"/>
      <c r="P30" s="1674"/>
      <c r="Q30" s="1674"/>
      <c r="R30" s="1674"/>
      <c r="S30" s="1674"/>
      <c r="T30" s="1674"/>
      <c r="U30" s="1674"/>
      <c r="V30" s="1674"/>
      <c r="W30" s="597"/>
      <c r="Z30" s="44"/>
      <c r="AA30" s="44"/>
      <c r="AB30" s="44"/>
      <c r="AC30" s="44"/>
      <c r="AD30" s="44"/>
      <c r="AE30" s="44"/>
      <c r="AF30" s="44"/>
      <c r="AG30" s="44"/>
      <c r="AH30" s="44"/>
      <c r="AI30" s="44"/>
    </row>
    <row r="31" spans="1:35" s="2" customFormat="1" ht="24.75" customHeight="1">
      <c r="A31" s="23"/>
      <c r="B31" s="1695"/>
      <c r="C31" s="1882" t="str">
        <f>IF($M$5="○",'別紙1 活動計画書'!C21,"")</f>
        <v/>
      </c>
      <c r="D31" s="1883"/>
      <c r="E31" s="1884"/>
      <c r="F31" s="1906">
        <f>IF('別紙1 活動計画書'!L18="○","手入力で",IF('はじめに（PC）'!$D$2="北海道",'【参考】交付単価（PC）'!Q15,'【参考】交付単価（PC）'!O15))</f>
        <v>400</v>
      </c>
      <c r="G31" s="1907"/>
      <c r="H31" s="46" t="s">
        <v>64</v>
      </c>
      <c r="I31" s="1743" t="str">
        <f>IFERROR(INT(C31*F31/10),"")</f>
        <v/>
      </c>
      <c r="J31" s="1744"/>
      <c r="K31" s="1744"/>
      <c r="L31" s="1745"/>
      <c r="N31" s="597"/>
      <c r="O31" s="597"/>
      <c r="P31" s="597"/>
      <c r="Q31" s="597"/>
      <c r="R31" s="597"/>
      <c r="S31" s="597"/>
      <c r="T31" s="597"/>
      <c r="U31" s="597"/>
      <c r="V31" s="597"/>
      <c r="W31" s="597"/>
      <c r="Z31" s="1659"/>
      <c r="AA31" s="1659"/>
      <c r="AB31" s="590"/>
      <c r="AC31" s="44"/>
      <c r="AD31" s="44"/>
      <c r="AE31" s="44"/>
      <c r="AF31" s="44"/>
      <c r="AG31" s="44"/>
      <c r="AH31" s="44"/>
      <c r="AI31" s="44"/>
    </row>
    <row r="32" spans="1:35" s="2" customFormat="1" ht="12" customHeight="1">
      <c r="A32" s="23"/>
      <c r="B32" s="1752" t="s">
        <v>65</v>
      </c>
      <c r="C32" s="1918"/>
      <c r="D32" s="1918"/>
      <c r="E32" s="1918"/>
      <c r="F32" s="1903"/>
      <c r="G32" s="1904"/>
      <c r="H32" s="24"/>
      <c r="I32" s="1736">
        <f t="shared" ref="I32:I34" si="0">INT(C32*F32/10)</f>
        <v>0</v>
      </c>
      <c r="J32" s="1736"/>
      <c r="K32" s="1736"/>
      <c r="L32" s="1736"/>
      <c r="N32" s="1674" t="s">
        <v>4829</v>
      </c>
      <c r="O32" s="1674"/>
      <c r="P32" s="1674"/>
      <c r="Q32" s="1674"/>
      <c r="R32" s="1674"/>
      <c r="S32" s="1674"/>
      <c r="T32" s="1674"/>
      <c r="U32" s="1674"/>
      <c r="V32" s="1674"/>
      <c r="W32" s="597"/>
      <c r="Z32" s="2001"/>
      <c r="AA32" s="2001"/>
      <c r="AB32" s="591"/>
      <c r="AC32" s="44"/>
      <c r="AD32" s="44"/>
      <c r="AE32" s="44"/>
      <c r="AF32" s="44"/>
      <c r="AG32" s="44"/>
      <c r="AH32" s="44"/>
      <c r="AI32" s="44"/>
    </row>
    <row r="33" spans="1:35" s="2" customFormat="1" ht="24.75" customHeight="1">
      <c r="A33" s="23"/>
      <c r="B33" s="1695"/>
      <c r="C33" s="1882" t="str">
        <f>IF($M$5="○",'別紙1 活動計画書'!C23,"")</f>
        <v/>
      </c>
      <c r="D33" s="1883"/>
      <c r="E33" s="1884"/>
      <c r="F33" s="1906">
        <f>IF('別紙1 活動計画書'!L18="○","手入力で",IF('はじめに（PC）'!$D$2="北海道",'【参考】交付単価（PC）'!Q16,'【参考】交付単価（PC）'!O16))</f>
        <v>240</v>
      </c>
      <c r="G33" s="1907"/>
      <c r="H33" s="46" t="s">
        <v>64</v>
      </c>
      <c r="I33" s="1743" t="str">
        <f>IFERROR(INT(C33*F33/10),"")</f>
        <v/>
      </c>
      <c r="J33" s="1744"/>
      <c r="K33" s="1744"/>
      <c r="L33" s="1745"/>
      <c r="N33" s="1674"/>
      <c r="O33" s="1674"/>
      <c r="P33" s="1674"/>
      <c r="Q33" s="1674"/>
      <c r="R33" s="1674"/>
      <c r="S33" s="1674"/>
      <c r="T33" s="1674"/>
      <c r="U33" s="1674"/>
      <c r="V33" s="1674"/>
      <c r="W33" s="597"/>
      <c r="Z33" s="1659"/>
      <c r="AA33" s="1659"/>
      <c r="AB33" s="590"/>
      <c r="AC33" s="44"/>
      <c r="AD33" s="44"/>
      <c r="AE33" s="44"/>
      <c r="AF33" s="44"/>
      <c r="AG33" s="44"/>
      <c r="AH33" s="44"/>
      <c r="AI33" s="44"/>
    </row>
    <row r="34" spans="1:35" s="2" customFormat="1" ht="12" customHeight="1">
      <c r="A34" s="23"/>
      <c r="B34" s="1752" t="s">
        <v>67</v>
      </c>
      <c r="C34" s="1918"/>
      <c r="D34" s="1918"/>
      <c r="E34" s="1918"/>
      <c r="F34" s="1903"/>
      <c r="G34" s="1904"/>
      <c r="H34" s="24"/>
      <c r="I34" s="1736">
        <f t="shared" si="0"/>
        <v>0</v>
      </c>
      <c r="J34" s="1736"/>
      <c r="K34" s="1736"/>
      <c r="L34" s="1736"/>
      <c r="N34" s="2006" t="str">
        <f>IF('別紙1 活動計画書'!L18="○","10割、7.5割単価が混在する場合は,シートの保護を解除し、行の挿入後、各交付単価を手入力してください。","")</f>
        <v/>
      </c>
      <c r="O34" s="2006"/>
      <c r="P34" s="2006"/>
      <c r="Q34" s="2006"/>
      <c r="R34" s="2006"/>
      <c r="S34" s="2006"/>
      <c r="T34" s="2006"/>
      <c r="U34" s="2006"/>
      <c r="V34" s="2006"/>
      <c r="W34" s="597"/>
      <c r="Z34" s="2001"/>
      <c r="AA34" s="2001"/>
      <c r="AB34" s="591"/>
      <c r="AC34" s="44"/>
      <c r="AD34" s="44"/>
      <c r="AE34" s="44"/>
      <c r="AF34" s="44"/>
      <c r="AG34" s="44"/>
      <c r="AH34" s="44"/>
      <c r="AI34" s="44"/>
    </row>
    <row r="35" spans="1:35" s="2" customFormat="1" ht="24.75" customHeight="1" thickBot="1">
      <c r="B35" s="1694"/>
      <c r="C35" s="1882" t="str">
        <f>IF($M$5="○",'別紙1 活動計画書'!C25,"")</f>
        <v/>
      </c>
      <c r="D35" s="1883"/>
      <c r="E35" s="1884"/>
      <c r="F35" s="1885">
        <f>IF('別紙1 活動計画書'!L18="○","手入力で",IF('はじめに（PC）'!$D$2="北海道",'【参考】交付単価（PC）'!Q17,'【参考】交付単価（PC）'!O17))</f>
        <v>40</v>
      </c>
      <c r="G35" s="1886"/>
      <c r="H35" s="60" t="s">
        <v>64</v>
      </c>
      <c r="I35" s="1908" t="str">
        <f>IFERROR(INT(C35*F35/10),"")</f>
        <v/>
      </c>
      <c r="J35" s="1909"/>
      <c r="K35" s="1909"/>
      <c r="L35" s="1910"/>
      <c r="N35" s="2006"/>
      <c r="O35" s="2006"/>
      <c r="P35" s="2006"/>
      <c r="Q35" s="2006"/>
      <c r="R35" s="2006"/>
      <c r="S35" s="2006"/>
      <c r="T35" s="2006"/>
      <c r="U35" s="2006"/>
      <c r="V35" s="2006"/>
      <c r="W35" s="597"/>
      <c r="Z35" s="1659"/>
      <c r="AA35" s="1659"/>
      <c r="AB35" s="590"/>
      <c r="AC35" s="44"/>
      <c r="AD35" s="44"/>
      <c r="AE35" s="44"/>
      <c r="AF35" s="44"/>
      <c r="AG35" s="44"/>
      <c r="AH35" s="44"/>
      <c r="AI35" s="44"/>
    </row>
    <row r="36" spans="1:35" s="2" customFormat="1" ht="12" customHeight="1" thickTop="1">
      <c r="B36" s="1926" t="s">
        <v>70</v>
      </c>
      <c r="C36" s="1927">
        <f>INT(SUM(C30,C32,C34))</f>
        <v>0</v>
      </c>
      <c r="D36" s="1928"/>
      <c r="E36" s="1928"/>
      <c r="F36" s="1929"/>
      <c r="G36" s="1930"/>
      <c r="H36" s="1931"/>
      <c r="I36" s="1935">
        <f>SUM(I30,I32,I34)</f>
        <v>0</v>
      </c>
      <c r="J36" s="1935"/>
      <c r="K36" s="1935"/>
      <c r="L36" s="1936"/>
      <c r="N36" s="605"/>
      <c r="O36" s="605"/>
      <c r="P36" s="605"/>
      <c r="Q36" s="605"/>
      <c r="R36" s="605"/>
      <c r="S36" s="605"/>
      <c r="T36" s="605"/>
      <c r="U36" s="605"/>
      <c r="V36" s="605"/>
      <c r="W36" s="621"/>
      <c r="Z36" s="2001"/>
      <c r="AA36" s="2001"/>
      <c r="AB36" s="592"/>
      <c r="AC36" s="44"/>
      <c r="AD36" s="44"/>
      <c r="AE36" s="44"/>
      <c r="AF36" s="44"/>
      <c r="AG36" s="44"/>
      <c r="AH36" s="44"/>
      <c r="AI36" s="44"/>
    </row>
    <row r="37" spans="1:35" s="2" customFormat="1" ht="24.75" customHeight="1">
      <c r="B37" s="1695"/>
      <c r="C37" s="1923">
        <f>INT(SUM(C31,C33,C35))</f>
        <v>0</v>
      </c>
      <c r="D37" s="1924"/>
      <c r="E37" s="1925"/>
      <c r="F37" s="1932"/>
      <c r="G37" s="1933"/>
      <c r="H37" s="1934"/>
      <c r="I37" s="1743">
        <f>SUM(I31,I33,I35)</f>
        <v>0</v>
      </c>
      <c r="J37" s="1744"/>
      <c r="K37" s="1744"/>
      <c r="L37" s="1745"/>
      <c r="N37" s="621"/>
      <c r="O37" s="621"/>
      <c r="P37" s="621"/>
      <c r="Q37" s="621"/>
      <c r="R37" s="621"/>
      <c r="S37" s="621"/>
      <c r="T37" s="621"/>
      <c r="U37" s="621"/>
      <c r="V37" s="621"/>
      <c r="W37" s="621"/>
      <c r="Z37" s="44"/>
      <c r="AA37" s="44"/>
      <c r="AB37" s="44"/>
      <c r="AC37" s="44"/>
      <c r="AD37" s="44"/>
      <c r="AE37" s="44"/>
      <c r="AF37" s="44"/>
      <c r="AG37" s="44"/>
      <c r="AH37" s="44"/>
      <c r="AI37" s="44"/>
    </row>
    <row r="38" spans="1:35" ht="11.25" customHeight="1">
      <c r="B38" s="47"/>
      <c r="C38" s="47"/>
      <c r="D38" s="47"/>
      <c r="E38" s="47"/>
      <c r="F38" s="47"/>
      <c r="G38" s="47"/>
      <c r="H38" s="47"/>
      <c r="I38" s="47"/>
      <c r="J38" s="47"/>
      <c r="K38" s="47"/>
      <c r="L38" s="47"/>
      <c r="N38" s="44"/>
      <c r="O38" s="44"/>
      <c r="P38" s="44"/>
      <c r="Q38" s="44"/>
      <c r="R38" s="44"/>
      <c r="S38" s="44"/>
      <c r="T38" s="44"/>
      <c r="U38" s="44"/>
      <c r="V38" s="44"/>
      <c r="W38" s="44"/>
    </row>
    <row r="39" spans="1:35" ht="21" customHeight="1">
      <c r="A39" s="1852" t="s">
        <v>4962</v>
      </c>
      <c r="B39" s="1852"/>
      <c r="C39" s="1852"/>
      <c r="D39" s="1852"/>
      <c r="E39" s="1852"/>
      <c r="F39" s="1852"/>
      <c r="G39" s="1852"/>
      <c r="H39" s="1852"/>
      <c r="I39" s="1852"/>
      <c r="J39" s="1852"/>
      <c r="K39" s="1852"/>
      <c r="L39" s="1852"/>
      <c r="M39" s="1852"/>
      <c r="N39" s="1852"/>
      <c r="O39" s="1852"/>
      <c r="P39" s="1852"/>
      <c r="Q39" s="1852"/>
      <c r="R39" s="1852"/>
      <c r="S39" s="1852"/>
      <c r="T39" s="1852"/>
      <c r="U39" s="1852"/>
      <c r="V39" s="1852"/>
      <c r="W39" s="44"/>
    </row>
    <row r="40" spans="1:35" ht="21" customHeight="1">
      <c r="A40" s="20"/>
      <c r="B40" s="49" t="s">
        <v>184</v>
      </c>
      <c r="P40" s="30"/>
      <c r="Q40" s="30"/>
      <c r="R40" s="30"/>
      <c r="S40" s="30"/>
      <c r="T40" s="30"/>
      <c r="U40" s="30"/>
      <c r="V40" s="30"/>
      <c r="W40" s="30"/>
    </row>
    <row r="41" spans="1:35" ht="21" customHeight="1">
      <c r="A41" s="20"/>
      <c r="B41" s="9" t="s">
        <v>185</v>
      </c>
      <c r="C41" s="10"/>
      <c r="D41" s="10"/>
      <c r="E41" s="10"/>
      <c r="F41" s="10"/>
      <c r="M41" s="1911"/>
      <c r="N41" s="1912"/>
      <c r="P41" s="30"/>
      <c r="Q41" s="30"/>
      <c r="R41" s="30"/>
      <c r="S41" s="30"/>
      <c r="T41" s="30"/>
      <c r="U41" s="30"/>
      <c r="V41" s="30"/>
      <c r="W41" s="30"/>
    </row>
    <row r="42" spans="1:35" ht="21" customHeight="1">
      <c r="A42" s="20"/>
      <c r="B42" s="9" t="s">
        <v>186</v>
      </c>
      <c r="C42" s="9"/>
      <c r="D42" s="9"/>
      <c r="E42" s="9"/>
      <c r="F42" s="10"/>
      <c r="L42" s="2"/>
      <c r="M42" s="2"/>
      <c r="P42" s="25"/>
      <c r="Q42" s="25"/>
      <c r="R42" s="25"/>
      <c r="S42" s="25"/>
      <c r="T42" s="25"/>
      <c r="U42" s="25"/>
      <c r="V42" s="25"/>
      <c r="W42" s="25"/>
    </row>
    <row r="43" spans="1:35" ht="21" customHeight="1">
      <c r="A43" s="20"/>
      <c r="B43" s="5" t="s">
        <v>187</v>
      </c>
      <c r="C43" s="2" t="s">
        <v>188</v>
      </c>
      <c r="D43" s="2"/>
      <c r="E43" s="2"/>
    </row>
    <row r="44" spans="1:35" s="2" customFormat="1" ht="21" customHeight="1">
      <c r="A44" s="50"/>
      <c r="B44" s="51"/>
      <c r="E44" s="2" t="s">
        <v>189</v>
      </c>
      <c r="H44" s="2" t="s">
        <v>190</v>
      </c>
      <c r="I44" s="1849">
        <v>0</v>
      </c>
      <c r="J44" s="1850"/>
      <c r="K44" s="1913" t="s">
        <v>191</v>
      </c>
      <c r="L44" s="1914"/>
      <c r="M44" s="1915">
        <v>0</v>
      </c>
      <c r="N44" s="1916"/>
      <c r="O44" s="52" t="s">
        <v>192</v>
      </c>
      <c r="P44" s="1917">
        <f>I44+M44</f>
        <v>0</v>
      </c>
      <c r="Q44" s="1917"/>
      <c r="R44" s="1917"/>
      <c r="S44" s="1917"/>
      <c r="U44" s="25"/>
    </row>
    <row r="45" spans="1:35" s="2" customFormat="1" ht="21" customHeight="1">
      <c r="A45" s="50"/>
      <c r="B45" s="51"/>
      <c r="E45" s="2" t="s">
        <v>193</v>
      </c>
      <c r="H45" s="2" t="s">
        <v>190</v>
      </c>
      <c r="I45" s="1849">
        <v>0</v>
      </c>
      <c r="J45" s="1850"/>
      <c r="K45" s="1913" t="s">
        <v>194</v>
      </c>
      <c r="L45" s="1914"/>
      <c r="M45" s="1915">
        <v>0</v>
      </c>
      <c r="N45" s="1916"/>
      <c r="O45" s="52" t="s">
        <v>195</v>
      </c>
      <c r="P45" s="1917">
        <f>I45+M45</f>
        <v>0</v>
      </c>
      <c r="Q45" s="1917"/>
      <c r="R45" s="1917"/>
      <c r="S45" s="1917"/>
      <c r="U45" s="2" t="s">
        <v>196</v>
      </c>
    </row>
    <row r="46" spans="1:35" ht="5.25" customHeight="1">
      <c r="A46" s="20"/>
      <c r="B46" s="5"/>
      <c r="D46" s="2"/>
      <c r="H46" s="38"/>
      <c r="L46" s="53"/>
      <c r="M46" s="53"/>
      <c r="O46" s="2"/>
      <c r="S46" s="54"/>
      <c r="T46" s="54"/>
      <c r="V46" s="2"/>
    </row>
    <row r="47" spans="1:35" s="2" customFormat="1" ht="21.75" customHeight="1">
      <c r="A47" s="50"/>
      <c r="B47" s="51"/>
      <c r="E47" s="2" t="s">
        <v>70</v>
      </c>
      <c r="H47" s="2" t="s">
        <v>190</v>
      </c>
      <c r="I47" s="1853">
        <f>I44+I45</f>
        <v>0</v>
      </c>
      <c r="J47" s="1854"/>
      <c r="K47" s="1913" t="s">
        <v>194</v>
      </c>
      <c r="L47" s="1914"/>
      <c r="M47" s="1938">
        <f>M44+M45</f>
        <v>0</v>
      </c>
      <c r="N47" s="1939"/>
      <c r="O47" s="52" t="s">
        <v>195</v>
      </c>
      <c r="P47" s="1917">
        <f>I47+M47</f>
        <v>0</v>
      </c>
      <c r="Q47" s="1917"/>
      <c r="R47" s="1917"/>
      <c r="S47" s="1917"/>
      <c r="U47" s="2" t="s">
        <v>197</v>
      </c>
    </row>
    <row r="48" spans="1:35" ht="6" customHeight="1">
      <c r="A48" s="20"/>
      <c r="B48" s="5"/>
      <c r="E48" s="2"/>
      <c r="H48" s="38"/>
      <c r="I48" s="53"/>
      <c r="J48" s="53"/>
      <c r="L48" s="2"/>
      <c r="N48" s="54"/>
      <c r="O48" s="54"/>
      <c r="R48" s="2"/>
      <c r="U48" s="25"/>
    </row>
    <row r="49" spans="1:35" s="2" customFormat="1" ht="21.75" customHeight="1">
      <c r="A49" s="50"/>
      <c r="B49" s="51" t="s">
        <v>198</v>
      </c>
      <c r="C49" s="111" t="s">
        <v>199</v>
      </c>
      <c r="D49" s="25"/>
      <c r="E49" s="25"/>
      <c r="F49" s="25"/>
      <c r="G49" s="1921" t="str">
        <f>IFERROR(P45/P47,"%")</f>
        <v>%</v>
      </c>
      <c r="H49" s="1922"/>
      <c r="J49" s="52" t="s">
        <v>200</v>
      </c>
      <c r="K49" s="55"/>
      <c r="L49" s="55"/>
      <c r="R49" s="56"/>
      <c r="S49" s="56"/>
      <c r="T49" s="25"/>
      <c r="U49" s="25"/>
    </row>
    <row r="50" spans="1:35" s="2" customFormat="1" ht="18.75" customHeight="1">
      <c r="A50" s="50"/>
      <c r="B50" s="9" t="s">
        <v>402</v>
      </c>
      <c r="C50" s="9"/>
      <c r="D50" s="9"/>
      <c r="E50" s="9"/>
      <c r="F50" s="9"/>
      <c r="G50" s="9"/>
      <c r="H50" s="9"/>
      <c r="I50" s="9"/>
      <c r="J50" s="9"/>
      <c r="K50" s="9"/>
      <c r="L50" s="9"/>
      <c r="M50" s="9"/>
      <c r="N50" s="9"/>
      <c r="O50" s="9"/>
    </row>
    <row r="51" spans="1:35" s="2" customFormat="1" ht="21.75" customHeight="1">
      <c r="A51" s="50"/>
      <c r="C51" s="1863" t="s">
        <v>414</v>
      </c>
      <c r="D51" s="1864"/>
      <c r="E51" s="1853">
        <f>I47</f>
        <v>0</v>
      </c>
      <c r="F51" s="1854"/>
      <c r="G51" s="1919" t="s">
        <v>201</v>
      </c>
      <c r="H51" s="1920"/>
      <c r="I51" s="1920"/>
      <c r="J51" s="1920"/>
      <c r="K51" s="1920"/>
      <c r="L51" s="1920"/>
      <c r="M51" s="1920"/>
      <c r="N51" s="1920"/>
      <c r="O51" s="1920"/>
      <c r="P51" s="1920"/>
      <c r="Q51" s="1849">
        <v>0</v>
      </c>
      <c r="R51" s="1850"/>
      <c r="Y51" s="57"/>
    </row>
    <row r="52" spans="1:35" s="2" customFormat="1" ht="21.75" customHeight="1">
      <c r="A52" s="50"/>
      <c r="C52" s="9" t="s">
        <v>202</v>
      </c>
      <c r="D52" s="1873" t="s">
        <v>203</v>
      </c>
      <c r="E52" s="1873"/>
      <c r="F52" s="1873"/>
      <c r="G52" s="1873"/>
      <c r="H52" s="1873"/>
      <c r="I52" s="1873"/>
      <c r="J52" s="1874"/>
      <c r="K52" s="1851">
        <f>E51+Q51</f>
        <v>0</v>
      </c>
      <c r="L52" s="1851"/>
      <c r="M52" s="1865" t="s">
        <v>204</v>
      </c>
      <c r="N52" s="1863"/>
      <c r="O52" s="1863"/>
      <c r="P52" s="1863"/>
      <c r="Q52" s="1864"/>
      <c r="R52" s="1853">
        <f>ROUNDUP(K52*0.8,0)</f>
        <v>0</v>
      </c>
      <c r="S52" s="1854"/>
      <c r="T52" s="9" t="s">
        <v>205</v>
      </c>
    </row>
    <row r="53" spans="1:35" s="2" customFormat="1" ht="21.75" customHeight="1">
      <c r="A53" s="50"/>
      <c r="B53" s="58"/>
      <c r="C53" s="9" t="s">
        <v>206</v>
      </c>
      <c r="D53" s="9"/>
      <c r="E53" s="9"/>
      <c r="F53" s="59"/>
      <c r="G53" s="9"/>
      <c r="H53" s="9"/>
      <c r="I53" s="9"/>
      <c r="J53" s="9"/>
      <c r="K53" s="9"/>
      <c r="L53" s="9"/>
      <c r="M53" s="9"/>
      <c r="N53" s="9"/>
      <c r="O53" s="9"/>
      <c r="P53" s="9"/>
      <c r="Q53" s="9"/>
      <c r="R53" s="9"/>
      <c r="S53" s="9"/>
      <c r="T53" s="9"/>
      <c r="U53" s="9"/>
      <c r="V53" s="9"/>
    </row>
    <row r="54" spans="1:35" s="2" customFormat="1" ht="18.75" customHeight="1">
      <c r="A54" s="50"/>
      <c r="B54" s="9" t="s">
        <v>403</v>
      </c>
      <c r="C54" s="9"/>
      <c r="D54" s="9"/>
      <c r="E54" s="9"/>
      <c r="F54" s="9"/>
      <c r="G54" s="9"/>
      <c r="H54" s="1100">
        <v>0</v>
      </c>
      <c r="I54" s="1873" t="s">
        <v>412</v>
      </c>
      <c r="J54" s="1873"/>
      <c r="K54" s="1873"/>
      <c r="L54" s="1873"/>
      <c r="M54" s="1873"/>
      <c r="N54" s="1873"/>
      <c r="O54" s="1873"/>
      <c r="P54" s="1873"/>
      <c r="Q54" s="1873"/>
      <c r="R54" s="1873"/>
      <c r="S54" s="1873"/>
      <c r="T54" s="1873"/>
      <c r="U54" s="1873"/>
      <c r="V54" s="1873"/>
    </row>
    <row r="55" spans="1:35" s="2" customFormat="1" ht="18.75" customHeight="1">
      <c r="A55" s="50"/>
      <c r="B55" s="9" t="s">
        <v>413</v>
      </c>
      <c r="D55" s="9"/>
      <c r="E55" s="9"/>
      <c r="F55" s="9"/>
      <c r="G55" s="9"/>
      <c r="H55" s="9"/>
      <c r="I55" s="9"/>
      <c r="J55" s="9"/>
      <c r="K55" s="9"/>
      <c r="L55" s="9"/>
      <c r="M55" s="9"/>
      <c r="N55" s="9"/>
      <c r="O55" s="9"/>
    </row>
    <row r="56" spans="1:35" s="2" customFormat="1" ht="21.75" customHeight="1">
      <c r="A56" s="50"/>
      <c r="C56" s="1863" t="s">
        <v>414</v>
      </c>
      <c r="D56" s="1864"/>
      <c r="E56" s="1853">
        <f>I47</f>
        <v>0</v>
      </c>
      <c r="F56" s="1854"/>
      <c r="G56" s="1919" t="s">
        <v>201</v>
      </c>
      <c r="H56" s="1920"/>
      <c r="I56" s="1920"/>
      <c r="J56" s="1920"/>
      <c r="K56" s="1920"/>
      <c r="L56" s="1920"/>
      <c r="M56" s="1920"/>
      <c r="N56" s="1920"/>
      <c r="O56" s="1920"/>
      <c r="P56" s="1920"/>
      <c r="Q56" s="1849">
        <v>0</v>
      </c>
      <c r="R56" s="1850"/>
      <c r="Y56" s="57"/>
    </row>
    <row r="57" spans="1:35" s="2" customFormat="1" ht="21.75" customHeight="1">
      <c r="A57" s="50"/>
      <c r="C57" s="9" t="s">
        <v>192</v>
      </c>
      <c r="D57" s="1873" t="s">
        <v>203</v>
      </c>
      <c r="E57" s="1873"/>
      <c r="F57" s="1873"/>
      <c r="G57" s="1873"/>
      <c r="H57" s="1873"/>
      <c r="I57" s="1873"/>
      <c r="J57" s="1874"/>
      <c r="K57" s="1851">
        <f>E56+Q56</f>
        <v>0</v>
      </c>
      <c r="L57" s="1851"/>
      <c r="M57" s="1865" t="s">
        <v>394</v>
      </c>
      <c r="N57" s="1863"/>
      <c r="O57" s="1863"/>
      <c r="P57" s="1863"/>
      <c r="Q57" s="1864"/>
      <c r="R57" s="1853">
        <f>ROUNDUP(K57*0.6,0)</f>
        <v>0</v>
      </c>
      <c r="S57" s="1854"/>
      <c r="T57" s="9" t="s">
        <v>205</v>
      </c>
    </row>
    <row r="58" spans="1:35" s="2" customFormat="1" ht="21.75" customHeight="1">
      <c r="A58" s="50"/>
      <c r="B58" s="58"/>
      <c r="C58" s="9" t="s">
        <v>395</v>
      </c>
      <c r="D58" s="9"/>
      <c r="E58" s="9"/>
      <c r="F58" s="59"/>
      <c r="G58" s="9"/>
      <c r="H58" s="9"/>
      <c r="I58" s="9"/>
      <c r="J58" s="9"/>
      <c r="K58" s="9"/>
      <c r="L58" s="9"/>
      <c r="M58" s="9"/>
      <c r="N58" s="9"/>
      <c r="O58" s="9"/>
      <c r="P58" s="9"/>
      <c r="Q58" s="9"/>
      <c r="R58" s="9"/>
      <c r="S58" s="9"/>
      <c r="T58" s="9"/>
      <c r="U58" s="9"/>
      <c r="V58" s="9"/>
    </row>
    <row r="59" spans="1:35" s="2" customFormat="1" ht="36.6" customHeight="1">
      <c r="A59" s="50"/>
      <c r="B59" s="1949" t="s">
        <v>404</v>
      </c>
      <c r="C59" s="1949"/>
      <c r="D59" s="1949"/>
      <c r="E59" s="1949"/>
      <c r="F59" s="1949"/>
      <c r="G59" s="1949"/>
      <c r="H59" s="1949"/>
      <c r="I59" s="1949"/>
      <c r="J59" s="1949"/>
      <c r="K59" s="1949"/>
      <c r="L59" s="1949"/>
      <c r="M59" s="1949"/>
      <c r="N59" s="1949"/>
      <c r="O59" s="1949"/>
      <c r="P59" s="1949"/>
      <c r="Q59" s="1949"/>
      <c r="R59" s="1949"/>
      <c r="S59" s="1949"/>
      <c r="T59" s="1949"/>
      <c r="U59" s="1949"/>
      <c r="V59" s="1949"/>
      <c r="W59" s="30"/>
    </row>
    <row r="60" spans="1:35" s="2" customFormat="1" ht="22.5" customHeight="1">
      <c r="B60" s="22" t="s">
        <v>59</v>
      </c>
      <c r="C60" s="1960" t="s">
        <v>60</v>
      </c>
      <c r="D60" s="1961"/>
      <c r="E60" s="1962"/>
      <c r="F60" s="1416" t="s">
        <v>61</v>
      </c>
      <c r="G60" s="1881"/>
      <c r="H60" s="1417"/>
      <c r="I60" s="1416" t="s">
        <v>62</v>
      </c>
      <c r="J60" s="1881"/>
      <c r="K60" s="1881"/>
      <c r="L60" s="1417"/>
      <c r="N60" s="2022" t="s">
        <v>415</v>
      </c>
      <c r="O60" s="2023"/>
      <c r="P60" s="2023"/>
      <c r="Q60" s="2023"/>
      <c r="R60" s="2023"/>
      <c r="S60" s="2023"/>
      <c r="T60" s="2023"/>
      <c r="U60" s="2023"/>
      <c r="V60" s="2024"/>
      <c r="W60" s="47"/>
      <c r="Z60" s="47"/>
      <c r="AA60" s="1418"/>
      <c r="AB60" s="1418"/>
      <c r="AC60" s="1418"/>
      <c r="AD60" s="1418"/>
      <c r="AE60" s="1418"/>
      <c r="AF60" s="1418"/>
      <c r="AG60" s="47"/>
      <c r="AH60" s="47"/>
      <c r="AI60" s="47"/>
    </row>
    <row r="61" spans="1:35" s="2" customFormat="1" ht="12" customHeight="1">
      <c r="A61" s="23"/>
      <c r="B61" s="1752" t="s">
        <v>33</v>
      </c>
      <c r="C61" s="1872"/>
      <c r="D61" s="1872"/>
      <c r="E61" s="1872"/>
      <c r="F61" s="1903"/>
      <c r="G61" s="1904"/>
      <c r="H61" s="24"/>
      <c r="I61" s="1736">
        <f t="shared" ref="I61:I65" si="1">INT(C61*F61/10)</f>
        <v>0</v>
      </c>
      <c r="J61" s="1736"/>
      <c r="K61" s="1736"/>
      <c r="L61" s="1736"/>
      <c r="N61" s="2025"/>
      <c r="O61" s="1720"/>
      <c r="P61" s="1720"/>
      <c r="Q61" s="1720"/>
      <c r="R61" s="1720"/>
      <c r="S61" s="1720"/>
      <c r="T61" s="1720"/>
      <c r="U61" s="1720"/>
      <c r="V61" s="2026"/>
      <c r="W61" s="47"/>
      <c r="Z61" s="47"/>
      <c r="AA61" s="1659"/>
      <c r="AB61" s="1659"/>
      <c r="AC61" s="590"/>
      <c r="AD61" s="1659"/>
      <c r="AE61" s="1659"/>
      <c r="AF61" s="590"/>
      <c r="AG61" s="47"/>
      <c r="AH61" s="47"/>
      <c r="AI61" s="47"/>
    </row>
    <row r="62" spans="1:35" s="2" customFormat="1" ht="22.5" customHeight="1">
      <c r="A62" s="23"/>
      <c r="B62" s="1695"/>
      <c r="C62" s="1882" t="str">
        <f>IF($M$6="○",'別紙1 活動計画書'!C21,"")</f>
        <v/>
      </c>
      <c r="D62" s="1883"/>
      <c r="E62" s="1884"/>
      <c r="F62" s="1906">
        <f>IF('はじめに（PC）'!$D$2="北海道",'【参考】交付単価（PC）'!Q21,'【参考】交付単価（PC）'!O21)</f>
        <v>400</v>
      </c>
      <c r="G62" s="1907"/>
      <c r="H62" s="46" t="s">
        <v>64</v>
      </c>
      <c r="I62" s="1743" t="str">
        <f>IFERROR(INT(C62*F62/10),"")</f>
        <v/>
      </c>
      <c r="J62" s="1744"/>
      <c r="K62" s="1744"/>
      <c r="L62" s="1745"/>
      <c r="N62" s="2025"/>
      <c r="O62" s="1720"/>
      <c r="P62" s="1720"/>
      <c r="Q62" s="1720"/>
      <c r="R62" s="1720"/>
      <c r="S62" s="1720"/>
      <c r="T62" s="1720"/>
      <c r="U62" s="1720"/>
      <c r="V62" s="2026"/>
      <c r="W62" s="47"/>
      <c r="Z62" s="47"/>
      <c r="AA62" s="2001"/>
      <c r="AB62" s="2001"/>
      <c r="AC62" s="591"/>
      <c r="AD62" s="2001"/>
      <c r="AE62" s="2001"/>
      <c r="AF62" s="591"/>
      <c r="AG62" s="47"/>
      <c r="AH62" s="47"/>
      <c r="AI62" s="47"/>
    </row>
    <row r="63" spans="1:35" s="2" customFormat="1" ht="12" customHeight="1">
      <c r="A63" s="23"/>
      <c r="B63" s="1752" t="s">
        <v>65</v>
      </c>
      <c r="C63" s="1872"/>
      <c r="D63" s="1872"/>
      <c r="E63" s="1872"/>
      <c r="F63" s="1903"/>
      <c r="G63" s="1904"/>
      <c r="H63" s="24"/>
      <c r="I63" s="1736">
        <f t="shared" si="1"/>
        <v>0</v>
      </c>
      <c r="J63" s="1736"/>
      <c r="K63" s="1736"/>
      <c r="L63" s="1736"/>
      <c r="N63" s="2025"/>
      <c r="O63" s="1720"/>
      <c r="P63" s="1720"/>
      <c r="Q63" s="1720"/>
      <c r="R63" s="1720"/>
      <c r="S63" s="1720"/>
      <c r="T63" s="1720"/>
      <c r="U63" s="1720"/>
      <c r="V63" s="2026"/>
      <c r="W63" s="47"/>
      <c r="Z63" s="47"/>
      <c r="AA63" s="1659"/>
      <c r="AB63" s="1659"/>
      <c r="AC63" s="590"/>
      <c r="AD63" s="1659"/>
      <c r="AE63" s="1659"/>
      <c r="AF63" s="590"/>
      <c r="AG63" s="47"/>
      <c r="AH63" s="47"/>
      <c r="AI63" s="47"/>
    </row>
    <row r="64" spans="1:35" s="2" customFormat="1" ht="22.5" customHeight="1">
      <c r="A64" s="23"/>
      <c r="B64" s="1695"/>
      <c r="C64" s="1882" t="str">
        <f>IF($M$6="○",'別紙1 活動計画書'!C23,"")</f>
        <v/>
      </c>
      <c r="D64" s="1883"/>
      <c r="E64" s="1884"/>
      <c r="F64" s="1906">
        <f>IF('はじめに（PC）'!$D$2="北海道",'【参考】交付単価（PC）'!Q22,'【参考】交付単価（PC）'!O22)</f>
        <v>240</v>
      </c>
      <c r="G64" s="1907"/>
      <c r="H64" s="46" t="s">
        <v>64</v>
      </c>
      <c r="I64" s="1743" t="str">
        <f>IFERROR(INT(C64*F64/10),"")</f>
        <v/>
      </c>
      <c r="J64" s="1744"/>
      <c r="K64" s="1744"/>
      <c r="L64" s="1745"/>
      <c r="N64" s="2025"/>
      <c r="O64" s="1720"/>
      <c r="P64" s="1720"/>
      <c r="Q64" s="1720"/>
      <c r="R64" s="1720"/>
      <c r="S64" s="1720"/>
      <c r="T64" s="1720"/>
      <c r="U64" s="1720"/>
      <c r="V64" s="2026"/>
      <c r="W64" s="47"/>
      <c r="Z64" s="47"/>
      <c r="AA64" s="2001"/>
      <c r="AB64" s="2001"/>
      <c r="AC64" s="591"/>
      <c r="AD64" s="2001"/>
      <c r="AE64" s="2001"/>
      <c r="AF64" s="591"/>
      <c r="AG64" s="47"/>
      <c r="AH64" s="47"/>
      <c r="AI64" s="47"/>
    </row>
    <row r="65" spans="1:35" s="2" customFormat="1" ht="12" customHeight="1">
      <c r="A65" s="23"/>
      <c r="B65" s="1752" t="s">
        <v>67</v>
      </c>
      <c r="C65" s="1872"/>
      <c r="D65" s="1872"/>
      <c r="E65" s="1872"/>
      <c r="F65" s="1903"/>
      <c r="G65" s="1904"/>
      <c r="H65" s="24"/>
      <c r="I65" s="1736">
        <f t="shared" si="1"/>
        <v>0</v>
      </c>
      <c r="J65" s="1736"/>
      <c r="K65" s="1736"/>
      <c r="L65" s="1736"/>
      <c r="N65" s="2025"/>
      <c r="O65" s="1720"/>
      <c r="P65" s="1720"/>
      <c r="Q65" s="1720"/>
      <c r="R65" s="1720"/>
      <c r="S65" s="1720"/>
      <c r="T65" s="1720"/>
      <c r="U65" s="1720"/>
      <c r="V65" s="2026"/>
      <c r="W65" s="47"/>
      <c r="Z65" s="47"/>
      <c r="AA65" s="1659"/>
      <c r="AB65" s="1659"/>
      <c r="AC65" s="590"/>
      <c r="AD65" s="1659"/>
      <c r="AE65" s="1659"/>
      <c r="AF65" s="590"/>
      <c r="AG65" s="47"/>
      <c r="AH65" s="47"/>
      <c r="AI65" s="47"/>
    </row>
    <row r="66" spans="1:35" s="2" customFormat="1" ht="22.5" customHeight="1" thickBot="1">
      <c r="B66" s="1905"/>
      <c r="C66" s="1882" t="str">
        <f>IF($M$6="○",'別紙1 活動計画書'!C25,"")</f>
        <v/>
      </c>
      <c r="D66" s="1883"/>
      <c r="E66" s="1884"/>
      <c r="F66" s="1885">
        <f>IF('はじめに（PC）'!$D$2="北海道",'【参考】交付単価（PC）'!Q23,'【参考】交付単価（PC）'!O23)</f>
        <v>40</v>
      </c>
      <c r="G66" s="1886"/>
      <c r="H66" s="60" t="s">
        <v>64</v>
      </c>
      <c r="I66" s="1743" t="str">
        <f>IFERROR(INT(C66*F66/10),"")</f>
        <v/>
      </c>
      <c r="J66" s="1744"/>
      <c r="K66" s="1744"/>
      <c r="L66" s="1745"/>
      <c r="N66" s="2025"/>
      <c r="O66" s="1720"/>
      <c r="P66" s="1720"/>
      <c r="Q66" s="1720"/>
      <c r="R66" s="1720"/>
      <c r="S66" s="1720"/>
      <c r="T66" s="1720"/>
      <c r="U66" s="1720"/>
      <c r="V66" s="2026"/>
      <c r="W66" s="47"/>
      <c r="Z66" s="47"/>
      <c r="AA66" s="2001"/>
      <c r="AB66" s="2001"/>
      <c r="AC66" s="592"/>
      <c r="AD66" s="2001"/>
      <c r="AE66" s="2001"/>
      <c r="AF66" s="592"/>
      <c r="AG66" s="47"/>
      <c r="AH66" s="47"/>
      <c r="AI66" s="47"/>
    </row>
    <row r="67" spans="1:35" s="2" customFormat="1" ht="12" customHeight="1" thickTop="1">
      <c r="B67" s="2007" t="s">
        <v>70</v>
      </c>
      <c r="C67" s="2009">
        <f>INT(SUM(C61,C63,C65))</f>
        <v>0</v>
      </c>
      <c r="D67" s="2010"/>
      <c r="E67" s="2011"/>
      <c r="F67" s="2012"/>
      <c r="G67" s="2013"/>
      <c r="H67" s="2014"/>
      <c r="I67" s="1866">
        <f>SUM(I61,I63,I65)</f>
        <v>0</v>
      </c>
      <c r="J67" s="1867"/>
      <c r="K67" s="1867"/>
      <c r="L67" s="1868"/>
      <c r="N67" s="2025"/>
      <c r="O67" s="1720"/>
      <c r="P67" s="1720"/>
      <c r="Q67" s="1720"/>
      <c r="R67" s="1720"/>
      <c r="S67" s="1720"/>
      <c r="T67" s="1720"/>
      <c r="U67" s="1720"/>
      <c r="V67" s="2026"/>
      <c r="W67" s="47"/>
      <c r="Z67" s="47"/>
      <c r="AA67" s="47"/>
      <c r="AB67" s="47"/>
      <c r="AC67" s="47"/>
      <c r="AD67" s="47"/>
      <c r="AE67" s="47"/>
      <c r="AF67" s="47"/>
      <c r="AG67" s="47"/>
      <c r="AH67" s="47"/>
      <c r="AI67" s="47"/>
    </row>
    <row r="68" spans="1:35" s="2" customFormat="1" ht="22.5" customHeight="1">
      <c r="B68" s="2008"/>
      <c r="C68" s="1869">
        <f>INT(SUM(C62,C64,C66))</f>
        <v>0</v>
      </c>
      <c r="D68" s="1870"/>
      <c r="E68" s="1871"/>
      <c r="F68" s="2015"/>
      <c r="G68" s="2016"/>
      <c r="H68" s="2017"/>
      <c r="I68" s="1857">
        <f>SUM(I62,I64,I66)</f>
        <v>0</v>
      </c>
      <c r="J68" s="1858"/>
      <c r="K68" s="1858"/>
      <c r="L68" s="1859"/>
      <c r="N68" s="2025"/>
      <c r="O68" s="1720"/>
      <c r="P68" s="1720"/>
      <c r="Q68" s="1720"/>
      <c r="R68" s="1720"/>
      <c r="S68" s="1720"/>
      <c r="T68" s="1720"/>
      <c r="U68" s="1720"/>
      <c r="V68" s="2026"/>
      <c r="W68" s="47"/>
      <c r="Z68" s="47"/>
      <c r="AA68" s="47"/>
      <c r="AB68" s="47"/>
      <c r="AC68" s="47"/>
      <c r="AD68" s="47"/>
      <c r="AE68" s="47"/>
      <c r="AF68" s="47"/>
      <c r="AG68" s="47"/>
      <c r="AH68" s="47"/>
      <c r="AI68" s="47"/>
    </row>
    <row r="69" spans="1:35" s="2" customFormat="1" ht="25.5" customHeight="1">
      <c r="B69" s="1952" t="s">
        <v>63</v>
      </c>
      <c r="C69" s="1952"/>
      <c r="D69" s="1952"/>
      <c r="E69" s="1952"/>
      <c r="F69" s="1952"/>
      <c r="G69" s="1952"/>
      <c r="H69" s="1952"/>
      <c r="I69" s="1952"/>
      <c r="J69" s="1952"/>
      <c r="K69" s="1952"/>
      <c r="L69" s="1952"/>
      <c r="N69" s="2027"/>
      <c r="O69" s="2028"/>
      <c r="P69" s="2028"/>
      <c r="Q69" s="2028"/>
      <c r="R69" s="2028"/>
      <c r="S69" s="2028"/>
      <c r="T69" s="2028"/>
      <c r="U69" s="2028"/>
      <c r="V69" s="2029"/>
      <c r="W69" s="47"/>
      <c r="Z69" s="47"/>
      <c r="AA69" s="47"/>
      <c r="AB69" s="47"/>
      <c r="AC69" s="47"/>
      <c r="AD69" s="47"/>
      <c r="AE69" s="47"/>
      <c r="AF69" s="47"/>
      <c r="AG69" s="47"/>
      <c r="AH69" s="47"/>
      <c r="AI69" s="47"/>
    </row>
    <row r="70" spans="1:35" s="2" customFormat="1" ht="25.5" customHeight="1">
      <c r="B70" s="1764" t="s">
        <v>4807</v>
      </c>
      <c r="C70" s="1764"/>
      <c r="D70" s="1764"/>
      <c r="E70" s="1764"/>
      <c r="F70" s="1764"/>
      <c r="G70" s="1764"/>
      <c r="H70" s="1764"/>
      <c r="I70" s="1764"/>
      <c r="J70" s="1764"/>
      <c r="K70" s="1764"/>
      <c r="L70" s="1764"/>
      <c r="N70" s="44"/>
      <c r="O70" s="44"/>
      <c r="P70" s="44"/>
      <c r="Q70" s="44"/>
      <c r="R70" s="44"/>
      <c r="S70" s="44"/>
      <c r="T70" s="44"/>
      <c r="U70" s="44"/>
      <c r="V70" s="44"/>
      <c r="W70" s="47"/>
      <c r="Z70" s="47"/>
      <c r="AA70" s="47"/>
      <c r="AB70" s="47"/>
      <c r="AC70" s="47"/>
      <c r="AD70" s="47"/>
      <c r="AE70" s="47"/>
      <c r="AF70" s="47"/>
      <c r="AG70" s="47"/>
      <c r="AH70" s="47"/>
      <c r="AI70" s="47"/>
    </row>
    <row r="71" spans="1:35" s="2" customFormat="1" ht="16.5" customHeight="1">
      <c r="B71" s="8"/>
      <c r="C71" s="48"/>
      <c r="D71" s="48"/>
      <c r="E71" s="48"/>
      <c r="F71" s="31"/>
      <c r="G71" s="31"/>
      <c r="H71" s="31"/>
      <c r="I71" s="27"/>
      <c r="J71" s="27"/>
      <c r="K71" s="27"/>
      <c r="L71" s="27"/>
      <c r="N71" s="47"/>
      <c r="O71" s="47"/>
      <c r="P71" s="47"/>
      <c r="Q71" s="47"/>
      <c r="R71" s="47"/>
      <c r="S71" s="47"/>
      <c r="T71" s="47"/>
      <c r="U71" s="47"/>
      <c r="V71" s="47"/>
      <c r="W71" s="47"/>
    </row>
    <row r="72" spans="1:35" ht="25.5" customHeight="1">
      <c r="A72" s="1852" t="s">
        <v>4666</v>
      </c>
      <c r="B72" s="1852"/>
      <c r="C72" s="1852"/>
      <c r="D72" s="1852"/>
      <c r="E72" s="1852"/>
      <c r="F72" s="1852"/>
      <c r="G72" s="1852"/>
      <c r="H72" s="1852"/>
      <c r="I72" s="1852"/>
      <c r="J72" s="1852"/>
      <c r="K72" s="1852"/>
      <c r="L72" s="1852"/>
      <c r="M72" s="1852"/>
      <c r="N72" s="1852"/>
      <c r="O72" s="1852"/>
      <c r="P72" s="1852"/>
      <c r="Q72" s="1852"/>
      <c r="R72" s="1852"/>
      <c r="S72" s="1852"/>
      <c r="T72" s="1852"/>
      <c r="U72" s="1852"/>
      <c r="V72" s="1852"/>
    </row>
    <row r="73" spans="1:35" ht="25.5" customHeight="1">
      <c r="A73" s="662"/>
      <c r="B73" s="1855" t="s">
        <v>207</v>
      </c>
      <c r="C73" s="1855"/>
      <c r="D73" s="1855"/>
      <c r="E73" s="1855"/>
      <c r="F73" s="1855"/>
      <c r="G73" s="1855"/>
      <c r="H73" s="1855"/>
      <c r="I73" s="1856" t="s">
        <v>4667</v>
      </c>
      <c r="J73" s="1856"/>
      <c r="K73" s="1856"/>
      <c r="L73" s="1856"/>
      <c r="M73" s="1855" t="s">
        <v>209</v>
      </c>
      <c r="N73" s="1855"/>
      <c r="O73" s="1855"/>
      <c r="P73" s="1855"/>
      <c r="Q73" s="659"/>
      <c r="R73" s="659"/>
      <c r="S73" s="659"/>
      <c r="T73" s="659"/>
      <c r="U73" s="659"/>
      <c r="V73" s="659"/>
    </row>
    <row r="74" spans="1:35" ht="25.5" customHeight="1">
      <c r="A74" s="662"/>
      <c r="B74" s="1860" t="s">
        <v>4833</v>
      </c>
      <c r="C74" s="1861"/>
      <c r="D74" s="1861"/>
      <c r="E74" s="1861"/>
      <c r="F74" s="1861"/>
      <c r="G74" s="1861"/>
      <c r="H74" s="1861"/>
      <c r="I74" s="660" t="s">
        <v>391</v>
      </c>
      <c r="J74" s="1108"/>
      <c r="K74" s="657" t="s">
        <v>78</v>
      </c>
      <c r="L74" s="669"/>
      <c r="M74" s="1862">
        <v>400000</v>
      </c>
      <c r="N74" s="1862"/>
      <c r="O74" s="1862"/>
      <c r="P74" s="1862"/>
      <c r="Q74" s="659"/>
      <c r="R74" s="659"/>
      <c r="S74" s="659"/>
      <c r="T74" s="659"/>
      <c r="U74" s="659"/>
      <c r="V74" s="659"/>
    </row>
    <row r="75" spans="1:35" ht="15" customHeight="1">
      <c r="A75" s="662"/>
      <c r="B75" s="659"/>
      <c r="C75" s="659"/>
      <c r="D75" s="659"/>
      <c r="E75" s="659"/>
      <c r="F75" s="659"/>
      <c r="G75" s="659"/>
      <c r="H75" s="659"/>
      <c r="I75" s="659"/>
      <c r="J75" s="659"/>
      <c r="K75" s="659"/>
      <c r="L75" s="659"/>
      <c r="M75" s="659"/>
      <c r="N75" s="659"/>
      <c r="O75" s="659"/>
      <c r="P75" s="659"/>
      <c r="Q75" s="659"/>
      <c r="R75" s="659"/>
      <c r="S75" s="659"/>
      <c r="T75" s="659"/>
      <c r="U75" s="659"/>
      <c r="V75" s="659"/>
    </row>
    <row r="76" spans="1:35" ht="18.75" customHeight="1">
      <c r="A76" s="1852" t="s">
        <v>4963</v>
      </c>
      <c r="B76" s="1852"/>
      <c r="C76" s="1852"/>
      <c r="D76" s="1852"/>
      <c r="E76" s="1852"/>
      <c r="F76" s="1852"/>
      <c r="G76" s="1852"/>
      <c r="H76" s="1852"/>
      <c r="I76" s="1852"/>
      <c r="J76" s="1852"/>
      <c r="K76" s="1852"/>
      <c r="L76" s="1852"/>
      <c r="M76" s="1852"/>
      <c r="N76" s="1852"/>
      <c r="O76" s="1852"/>
      <c r="P76" s="1852"/>
      <c r="Q76" s="1852"/>
      <c r="R76" s="1852"/>
      <c r="S76" s="1852"/>
      <c r="T76" s="1852"/>
      <c r="U76" s="1852"/>
      <c r="V76" s="1852"/>
      <c r="W76"/>
    </row>
    <row r="77" spans="1:35" customFormat="1" ht="27" customHeight="1">
      <c r="A77" s="670"/>
      <c r="B77" s="1855" t="s">
        <v>207</v>
      </c>
      <c r="C77" s="1855"/>
      <c r="D77" s="1855"/>
      <c r="E77" s="1855"/>
      <c r="F77" s="1855"/>
      <c r="G77" s="1855"/>
      <c r="H77" s="1855"/>
      <c r="I77" s="1856" t="s">
        <v>208</v>
      </c>
      <c r="J77" s="1856"/>
      <c r="K77" s="1856"/>
      <c r="L77" s="1856"/>
      <c r="M77" s="1855" t="s">
        <v>209</v>
      </c>
      <c r="N77" s="1855"/>
      <c r="O77" s="1855"/>
      <c r="P77" s="1855"/>
      <c r="Q77" s="662"/>
      <c r="R77" s="662"/>
      <c r="S77" s="662"/>
      <c r="T77" s="662"/>
      <c r="U77" s="670"/>
      <c r="V77" s="670"/>
      <c r="X77" s="7"/>
      <c r="Y77" s="7"/>
      <c r="Z77" s="7"/>
      <c r="AA77" s="7"/>
      <c r="AB77" s="7"/>
      <c r="AC77" s="7"/>
      <c r="AD77" s="7"/>
      <c r="AE77" s="7"/>
    </row>
    <row r="78" spans="1:35" customFormat="1" ht="31.5" customHeight="1">
      <c r="A78" s="670"/>
      <c r="B78" s="1860" t="s">
        <v>210</v>
      </c>
      <c r="C78" s="1861"/>
      <c r="D78" s="1861"/>
      <c r="E78" s="1861"/>
      <c r="F78" s="1861"/>
      <c r="G78" s="1861"/>
      <c r="H78" s="1861"/>
      <c r="I78" s="1950"/>
      <c r="J78" s="1950"/>
      <c r="K78" s="1950"/>
      <c r="L78" s="1950"/>
      <c r="M78" s="1951">
        <v>40000</v>
      </c>
      <c r="N78" s="1951"/>
      <c r="O78" s="1951"/>
      <c r="P78" s="1951"/>
      <c r="Q78" s="662"/>
      <c r="R78" s="662"/>
      <c r="S78" s="662"/>
      <c r="T78" s="662"/>
      <c r="U78" s="670"/>
      <c r="V78" s="670"/>
      <c r="X78" s="7"/>
      <c r="Y78" s="7"/>
      <c r="Z78" s="7"/>
      <c r="AA78" s="7"/>
      <c r="AB78" s="7"/>
      <c r="AC78" s="7"/>
      <c r="AD78" s="7"/>
      <c r="AE78" s="7"/>
    </row>
    <row r="79" spans="1:35" customFormat="1" ht="31.5" customHeight="1">
      <c r="A79" s="670"/>
      <c r="B79" s="1860" t="s">
        <v>211</v>
      </c>
      <c r="C79" s="1861"/>
      <c r="D79" s="1861"/>
      <c r="E79" s="1861"/>
      <c r="F79" s="1861"/>
      <c r="G79" s="1861"/>
      <c r="H79" s="1861"/>
      <c r="I79" s="1950"/>
      <c r="J79" s="1950"/>
      <c r="K79" s="1950"/>
      <c r="L79" s="1950"/>
      <c r="M79" s="1951">
        <v>80000</v>
      </c>
      <c r="N79" s="1951"/>
      <c r="O79" s="1951"/>
      <c r="P79" s="1951"/>
      <c r="Q79" s="662"/>
      <c r="R79" s="662"/>
      <c r="S79" s="662"/>
      <c r="T79" s="662"/>
      <c r="U79" s="670"/>
      <c r="V79" s="670"/>
      <c r="X79" s="7"/>
      <c r="Y79" s="7"/>
      <c r="Z79" s="7"/>
      <c r="AA79" s="7"/>
      <c r="AB79" s="7"/>
      <c r="AC79" s="7"/>
      <c r="AD79" s="7"/>
      <c r="AE79" s="7"/>
    </row>
    <row r="80" spans="1:35" customFormat="1" ht="31.5" customHeight="1">
      <c r="A80" s="670"/>
      <c r="B80" s="1861" t="s">
        <v>212</v>
      </c>
      <c r="C80" s="1861"/>
      <c r="D80" s="1861"/>
      <c r="E80" s="1861"/>
      <c r="F80" s="1861"/>
      <c r="G80" s="1861"/>
      <c r="H80" s="1861"/>
      <c r="I80" s="1950"/>
      <c r="J80" s="1950"/>
      <c r="K80" s="1950"/>
      <c r="L80" s="1950"/>
      <c r="M80" s="1951">
        <v>160000</v>
      </c>
      <c r="N80" s="1951"/>
      <c r="O80" s="1951"/>
      <c r="P80" s="1951"/>
      <c r="Q80" s="662"/>
      <c r="R80" s="662"/>
      <c r="S80" s="662"/>
      <c r="T80" s="662"/>
      <c r="U80" s="670"/>
      <c r="V80" s="670"/>
      <c r="X80" s="7"/>
      <c r="Y80" s="7"/>
      <c r="Z80" s="7"/>
      <c r="AA80" s="7"/>
      <c r="AB80" s="7"/>
      <c r="AC80" s="7"/>
      <c r="AD80" s="7"/>
      <c r="AE80" s="7"/>
    </row>
    <row r="81" spans="1:23" customFormat="1" ht="27.95" customHeight="1">
      <c r="B81" s="1720" t="s">
        <v>4835</v>
      </c>
      <c r="C81" s="1720"/>
      <c r="D81" s="1720"/>
      <c r="E81" s="1720"/>
      <c r="F81" s="1720"/>
      <c r="G81" s="1720"/>
      <c r="H81" s="1720"/>
      <c r="I81" s="1720"/>
      <c r="J81" s="1720"/>
      <c r="K81" s="1720"/>
      <c r="L81" s="1720"/>
      <c r="M81" s="1720"/>
      <c r="N81" s="1720"/>
      <c r="O81" s="1720"/>
      <c r="P81" s="1720"/>
      <c r="Q81" s="1720"/>
      <c r="R81" s="1720"/>
      <c r="S81" s="1720"/>
      <c r="T81" s="1720"/>
      <c r="U81" s="1720"/>
      <c r="V81" s="1720"/>
    </row>
    <row r="82" spans="1:23" ht="27.95" customHeight="1">
      <c r="B82" s="1720" t="s">
        <v>213</v>
      </c>
      <c r="C82" s="1720"/>
      <c r="D82" s="1720"/>
      <c r="E82" s="1720"/>
      <c r="F82" s="1720"/>
      <c r="G82" s="1720"/>
      <c r="H82" s="1720"/>
      <c r="I82" s="1720"/>
      <c r="J82" s="1720"/>
      <c r="K82" s="1720"/>
      <c r="L82" s="1720"/>
      <c r="M82" s="1720"/>
      <c r="N82" s="1720"/>
      <c r="O82" s="1720"/>
      <c r="P82" s="1720"/>
      <c r="Q82" s="1720"/>
      <c r="R82" s="1720"/>
      <c r="S82" s="1720"/>
      <c r="T82" s="1720"/>
      <c r="U82" s="1720"/>
      <c r="V82" s="1720"/>
    </row>
    <row r="83" spans="1:23" ht="18.75" customHeight="1">
      <c r="A83" s="2018" t="s">
        <v>417</v>
      </c>
      <c r="B83" s="2018"/>
      <c r="C83" s="2018"/>
      <c r="D83" s="2018"/>
      <c r="E83" s="2018"/>
      <c r="F83" s="2018"/>
      <c r="G83" s="2018"/>
      <c r="H83" s="2018"/>
      <c r="I83" s="2018"/>
      <c r="J83" s="2018"/>
      <c r="K83" s="2018"/>
      <c r="L83" s="2018"/>
      <c r="M83" s="2018"/>
      <c r="N83" s="2018"/>
      <c r="O83" s="2018"/>
      <c r="P83" s="2018"/>
      <c r="Q83" s="2018"/>
      <c r="R83"/>
      <c r="S83"/>
      <c r="T83"/>
      <c r="U83"/>
      <c r="V83"/>
      <c r="W83"/>
    </row>
    <row r="84" spans="1:23" ht="98.1" customHeight="1">
      <c r="A84" s="20"/>
      <c r="B84" s="1846" t="s">
        <v>4851</v>
      </c>
      <c r="C84" s="1847"/>
      <c r="D84" s="1847"/>
      <c r="E84" s="1847"/>
      <c r="F84" s="1847"/>
      <c r="G84" s="1847"/>
      <c r="H84" s="1847"/>
      <c r="I84" s="1847"/>
      <c r="J84" s="1847"/>
      <c r="K84" s="1847"/>
      <c r="L84" s="1847"/>
      <c r="M84" s="1847"/>
      <c r="N84" s="1847"/>
      <c r="O84" s="1847"/>
      <c r="P84" s="1847"/>
      <c r="Q84" s="1847"/>
      <c r="R84" s="1847"/>
      <c r="S84" s="1847"/>
      <c r="T84" s="1847"/>
      <c r="U84" s="1847"/>
      <c r="V84" s="1848"/>
      <c r="W84" s="30"/>
    </row>
    <row r="85" spans="1:23" ht="9.6" customHeight="1">
      <c r="A85" s="20"/>
      <c r="B85" s="671"/>
      <c r="C85" s="672"/>
      <c r="D85" s="672"/>
      <c r="E85" s="672"/>
      <c r="F85" s="672"/>
      <c r="G85" s="672"/>
      <c r="H85" s="672"/>
      <c r="I85" s="672"/>
      <c r="J85" s="672"/>
      <c r="K85" s="672"/>
      <c r="L85" s="672"/>
      <c r="M85" s="672"/>
      <c r="N85" s="672"/>
      <c r="O85" s="672"/>
      <c r="P85" s="672"/>
      <c r="Q85" s="672"/>
      <c r="R85" s="672"/>
      <c r="S85" s="672"/>
      <c r="T85" s="672"/>
      <c r="U85" s="672"/>
      <c r="V85" s="672"/>
      <c r="W85" s="30"/>
    </row>
    <row r="86" spans="1:23" ht="18" customHeight="1">
      <c r="A86" s="20"/>
      <c r="B86" s="673" t="s">
        <v>426</v>
      </c>
      <c r="C86" s="672"/>
      <c r="D86" s="672"/>
      <c r="E86" s="672"/>
      <c r="F86" s="672"/>
      <c r="G86" s="672"/>
      <c r="H86" s="672"/>
      <c r="I86" s="672"/>
      <c r="J86" s="672"/>
      <c r="K86" s="672"/>
      <c r="L86" s="672"/>
      <c r="M86" s="672"/>
      <c r="N86" s="672"/>
      <c r="O86" s="672"/>
      <c r="P86" s="672"/>
      <c r="Q86" s="672"/>
      <c r="R86" s="672"/>
      <c r="S86" s="672"/>
      <c r="T86" s="672"/>
      <c r="U86" s="672"/>
      <c r="V86" s="659"/>
    </row>
    <row r="87" spans="1:23" ht="18" customHeight="1">
      <c r="A87" s="20"/>
      <c r="B87" s="1648" t="s">
        <v>436</v>
      </c>
      <c r="C87" s="1648"/>
      <c r="D87" s="1648"/>
      <c r="E87" s="1648"/>
      <c r="F87" s="1855" t="s">
        <v>437</v>
      </c>
      <c r="G87" s="1855"/>
      <c r="H87" s="1855"/>
      <c r="I87" s="674"/>
      <c r="J87" s="1679" t="s">
        <v>4837</v>
      </c>
      <c r="K87" s="1679"/>
      <c r="L87" s="1679"/>
      <c r="M87" s="1679"/>
      <c r="N87" s="1679"/>
      <c r="O87" s="1679"/>
      <c r="P87" s="1679"/>
      <c r="Q87" s="1679"/>
      <c r="R87" s="1679"/>
      <c r="S87" s="1679"/>
      <c r="T87" s="1679"/>
      <c r="U87" s="1679"/>
      <c r="V87" s="1679"/>
    </row>
    <row r="88" spans="1:23" ht="30" customHeight="1">
      <c r="A88" s="20"/>
      <c r="B88" s="675" t="s">
        <v>391</v>
      </c>
      <c r="C88" s="2005"/>
      <c r="D88" s="2005"/>
      <c r="E88" s="676" t="s">
        <v>418</v>
      </c>
      <c r="F88" s="677" t="s">
        <v>391</v>
      </c>
      <c r="G88" s="1101"/>
      <c r="H88" s="676" t="s">
        <v>418</v>
      </c>
      <c r="I88" s="674"/>
      <c r="J88" s="674"/>
      <c r="K88" s="674"/>
      <c r="L88" s="674"/>
      <c r="M88" s="674"/>
      <c r="N88" s="674"/>
      <c r="O88" s="674"/>
      <c r="P88" s="674"/>
      <c r="Q88" s="674"/>
      <c r="R88" s="674"/>
      <c r="S88" s="674"/>
      <c r="T88" s="674"/>
      <c r="U88" s="674"/>
      <c r="V88" s="659"/>
    </row>
    <row r="89" spans="1:23" ht="8.1" customHeight="1">
      <c r="A89" s="20"/>
      <c r="B89" s="673"/>
      <c r="C89" s="672"/>
      <c r="D89" s="672"/>
      <c r="E89" s="672"/>
      <c r="F89" s="672"/>
      <c r="G89" s="672"/>
      <c r="H89" s="672"/>
      <c r="I89" s="672"/>
      <c r="J89" s="672"/>
      <c r="K89" s="672"/>
      <c r="L89" s="672"/>
      <c r="M89" s="672"/>
      <c r="N89" s="672"/>
      <c r="O89" s="672"/>
      <c r="P89" s="672"/>
      <c r="Q89" s="672"/>
      <c r="R89" s="672"/>
      <c r="S89" s="672"/>
      <c r="T89" s="672"/>
      <c r="U89" s="672"/>
      <c r="V89" s="659"/>
    </row>
    <row r="90" spans="1:23" ht="18" customHeight="1">
      <c r="A90" s="20"/>
      <c r="B90" s="673" t="s">
        <v>420</v>
      </c>
      <c r="C90" s="672"/>
      <c r="D90" s="672"/>
      <c r="E90" s="672"/>
      <c r="F90" s="672"/>
      <c r="G90" s="672"/>
      <c r="H90" s="672"/>
      <c r="I90" s="672"/>
      <c r="J90" s="672"/>
      <c r="K90" s="672"/>
      <c r="L90" s="672"/>
      <c r="M90" s="672"/>
      <c r="N90" s="672"/>
      <c r="O90" s="672"/>
      <c r="P90" s="672"/>
      <c r="Q90" s="672"/>
      <c r="R90" s="672"/>
      <c r="S90" s="672"/>
      <c r="T90" s="672"/>
      <c r="U90" s="672"/>
      <c r="V90" s="659"/>
    </row>
    <row r="91" spans="1:23" ht="18" customHeight="1">
      <c r="A91" s="20"/>
      <c r="B91" s="1359" t="s">
        <v>421</v>
      </c>
      <c r="C91" s="1411"/>
      <c r="D91" s="1411"/>
      <c r="E91" s="1360"/>
      <c r="F91" s="2019" t="s">
        <v>423</v>
      </c>
      <c r="G91" s="2020"/>
      <c r="H91" s="2020"/>
      <c r="I91" s="2020"/>
      <c r="J91" s="2020"/>
      <c r="K91" s="2020"/>
      <c r="L91" s="2020"/>
      <c r="M91" s="2020"/>
      <c r="N91" s="2020"/>
      <c r="O91" s="2020"/>
      <c r="P91" s="2020"/>
      <c r="Q91" s="2020"/>
      <c r="R91" s="2020"/>
      <c r="S91" s="2020"/>
      <c r="T91" s="2020"/>
      <c r="U91" s="2021"/>
      <c r="V91" s="30"/>
    </row>
    <row r="92" spans="1:23" ht="34.35" customHeight="1">
      <c r="A92" s="20"/>
      <c r="B92" s="1231" t="s">
        <v>391</v>
      </c>
      <c r="C92" s="1937" t="str">
        <f>IF(C88="","",C88)</f>
        <v/>
      </c>
      <c r="D92" s="1937"/>
      <c r="E92" s="1228" t="s">
        <v>78</v>
      </c>
      <c r="F92" s="1946"/>
      <c r="G92" s="1947"/>
      <c r="H92" s="1947"/>
      <c r="I92" s="1947"/>
      <c r="J92" s="1947"/>
      <c r="K92" s="1947"/>
      <c r="L92" s="1947"/>
      <c r="M92" s="1947"/>
      <c r="N92" s="1947"/>
      <c r="O92" s="1947"/>
      <c r="P92" s="1947"/>
      <c r="Q92" s="1947"/>
      <c r="R92" s="1947"/>
      <c r="S92" s="1947"/>
      <c r="T92" s="1947"/>
      <c r="U92" s="1948"/>
      <c r="V92" s="30"/>
    </row>
    <row r="93" spans="1:23" ht="34.35" customHeight="1">
      <c r="A93" s="20"/>
      <c r="B93" s="1231" t="s">
        <v>391</v>
      </c>
      <c r="C93" s="1937" t="str">
        <f>IF((G88-C88)&gt;0,C92+1,"")</f>
        <v/>
      </c>
      <c r="D93" s="1937"/>
      <c r="E93" s="1229" t="s">
        <v>78</v>
      </c>
      <c r="F93" s="1946"/>
      <c r="G93" s="1947"/>
      <c r="H93" s="1947"/>
      <c r="I93" s="1947"/>
      <c r="J93" s="1947"/>
      <c r="K93" s="1947"/>
      <c r="L93" s="1947"/>
      <c r="M93" s="1947"/>
      <c r="N93" s="1947"/>
      <c r="O93" s="1947"/>
      <c r="P93" s="1947"/>
      <c r="Q93" s="1947"/>
      <c r="R93" s="1947"/>
      <c r="S93" s="1947"/>
      <c r="T93" s="1947"/>
      <c r="U93" s="1948"/>
      <c r="V93" s="30"/>
    </row>
    <row r="94" spans="1:23" ht="34.35" customHeight="1">
      <c r="A94" s="20"/>
      <c r="B94" s="1231" t="s">
        <v>391</v>
      </c>
      <c r="C94" s="1937" t="str">
        <f>IF((G88-C88)&gt;1,C93+1,"")</f>
        <v/>
      </c>
      <c r="D94" s="1937"/>
      <c r="E94" s="1230" t="s">
        <v>78</v>
      </c>
      <c r="F94" s="1946"/>
      <c r="G94" s="1947"/>
      <c r="H94" s="1947"/>
      <c r="I94" s="1947"/>
      <c r="J94" s="1947"/>
      <c r="K94" s="1947"/>
      <c r="L94" s="1947"/>
      <c r="M94" s="1947"/>
      <c r="N94" s="1947"/>
      <c r="O94" s="1947"/>
      <c r="P94" s="1947"/>
      <c r="Q94" s="1947"/>
      <c r="R94" s="1947"/>
      <c r="S94" s="1947"/>
      <c r="T94" s="1947"/>
      <c r="U94" s="1948"/>
      <c r="V94" s="30"/>
    </row>
    <row r="95" spans="1:23" ht="34.35" customHeight="1">
      <c r="A95" s="20"/>
      <c r="B95" s="1231" t="s">
        <v>391</v>
      </c>
      <c r="C95" s="1937" t="str">
        <f>IF((G88-C88)&gt;2,C94+1,"")</f>
        <v/>
      </c>
      <c r="D95" s="1937"/>
      <c r="E95" s="1229" t="s">
        <v>78</v>
      </c>
      <c r="F95" s="1946"/>
      <c r="G95" s="1947"/>
      <c r="H95" s="1947"/>
      <c r="I95" s="1947"/>
      <c r="J95" s="1947"/>
      <c r="K95" s="1947"/>
      <c r="L95" s="1947"/>
      <c r="M95" s="1947"/>
      <c r="N95" s="1947"/>
      <c r="O95" s="1947"/>
      <c r="P95" s="1947"/>
      <c r="Q95" s="1947"/>
      <c r="R95" s="1947"/>
      <c r="S95" s="1947"/>
      <c r="T95" s="1947"/>
      <c r="U95" s="1948"/>
      <c r="V95" s="30"/>
    </row>
    <row r="96" spans="1:23" ht="34.35" customHeight="1">
      <c r="A96" s="20"/>
      <c r="B96" s="1232" t="s">
        <v>391</v>
      </c>
      <c r="C96" s="1937" t="str">
        <f>IF((G88-C88)&gt;3,C95+1,"")</f>
        <v/>
      </c>
      <c r="D96" s="1937"/>
      <c r="E96" s="1229" t="s">
        <v>78</v>
      </c>
      <c r="F96" s="1946"/>
      <c r="G96" s="1947"/>
      <c r="H96" s="1947"/>
      <c r="I96" s="1947"/>
      <c r="J96" s="1947"/>
      <c r="K96" s="1947"/>
      <c r="L96" s="1947"/>
      <c r="M96" s="1947"/>
      <c r="N96" s="1947"/>
      <c r="O96" s="1947"/>
      <c r="P96" s="1947"/>
      <c r="Q96" s="1947"/>
      <c r="R96" s="1947"/>
      <c r="S96" s="1947"/>
      <c r="T96" s="1947"/>
      <c r="U96" s="1948"/>
      <c r="V96" s="30"/>
    </row>
    <row r="97" spans="1:36" ht="8.1" customHeight="1">
      <c r="A97" s="20"/>
      <c r="B97" s="114"/>
      <c r="C97" s="113"/>
      <c r="D97" s="113"/>
      <c r="E97" s="113"/>
      <c r="F97" s="113"/>
      <c r="G97" s="113"/>
      <c r="H97" s="113"/>
      <c r="I97" s="113"/>
      <c r="J97" s="113"/>
      <c r="K97" s="113"/>
      <c r="L97" s="113"/>
      <c r="M97" s="113"/>
      <c r="N97" s="113"/>
      <c r="O97" s="113"/>
      <c r="P97" s="113"/>
      <c r="Q97" s="113"/>
      <c r="R97" s="113"/>
      <c r="S97" s="113"/>
      <c r="T97" s="113"/>
      <c r="U97" s="113"/>
      <c r="V97" s="30"/>
    </row>
    <row r="98" spans="1:36" ht="18" customHeight="1">
      <c r="A98" s="20"/>
      <c r="B98" s="114" t="s">
        <v>427</v>
      </c>
      <c r="C98" s="113"/>
      <c r="D98" s="113"/>
      <c r="E98" s="113"/>
      <c r="F98" s="113"/>
      <c r="G98" s="113"/>
      <c r="H98" s="113"/>
      <c r="P98" s="113"/>
      <c r="Q98" s="113"/>
      <c r="R98" s="113"/>
      <c r="S98" s="113"/>
      <c r="T98" s="113"/>
      <c r="U98" s="113"/>
      <c r="V98" s="113"/>
      <c r="W98" s="30"/>
    </row>
    <row r="99" spans="1:36" s="2" customFormat="1" ht="10.35" customHeight="1">
      <c r="B99" s="1467" t="s">
        <v>59</v>
      </c>
      <c r="C99" s="1578" t="s">
        <v>416</v>
      </c>
      <c r="D99" s="1578"/>
      <c r="E99" s="1578"/>
      <c r="F99" s="1960"/>
      <c r="G99" s="1881"/>
      <c r="H99" s="1881"/>
      <c r="I99" s="1417"/>
      <c r="J99" s="1467" t="s">
        <v>61</v>
      </c>
      <c r="K99" s="1467"/>
      <c r="L99" s="1467"/>
      <c r="M99" s="1467"/>
      <c r="N99" s="1467"/>
      <c r="O99" s="1467" t="s">
        <v>422</v>
      </c>
      <c r="P99" s="1467"/>
      <c r="Q99" s="1467"/>
      <c r="R99" s="1467"/>
      <c r="S99" s="1397" t="s">
        <v>431</v>
      </c>
      <c r="T99" s="1623"/>
      <c r="U99" s="1623"/>
      <c r="V99" s="1398"/>
      <c r="W99" s="112"/>
      <c r="X99" s="112"/>
      <c r="Y99" s="112"/>
      <c r="AB99" s="43"/>
      <c r="AC99" s="44"/>
      <c r="AD99" s="44"/>
      <c r="AE99" s="44"/>
      <c r="AF99" s="44"/>
      <c r="AG99" s="45"/>
      <c r="AH99" s="45"/>
      <c r="AI99" s="45"/>
      <c r="AJ99" s="45"/>
    </row>
    <row r="100" spans="1:36" s="2" customFormat="1" ht="38.1" customHeight="1">
      <c r="B100" s="1467"/>
      <c r="C100" s="1578"/>
      <c r="D100" s="1578"/>
      <c r="E100" s="1578"/>
      <c r="F100" s="1578"/>
      <c r="G100" s="1960" t="s">
        <v>425</v>
      </c>
      <c r="H100" s="1961"/>
      <c r="I100" s="1962"/>
      <c r="J100" s="1467"/>
      <c r="K100" s="1467"/>
      <c r="L100" s="1467"/>
      <c r="M100" s="1467"/>
      <c r="N100" s="1467"/>
      <c r="O100" s="1467"/>
      <c r="P100" s="1467"/>
      <c r="Q100" s="1467"/>
      <c r="R100" s="1467"/>
      <c r="S100" s="1399"/>
      <c r="T100" s="1624"/>
      <c r="U100" s="1624"/>
      <c r="V100" s="1400"/>
      <c r="W100" s="112"/>
      <c r="X100" s="112"/>
      <c r="Y100" s="112"/>
      <c r="AB100" s="1418"/>
      <c r="AC100" s="1418"/>
      <c r="AD100" s="1418"/>
      <c r="AE100" s="1418"/>
      <c r="AF100" s="1418"/>
      <c r="AG100" s="45"/>
      <c r="AH100" s="45"/>
      <c r="AI100" s="45"/>
      <c r="AJ100" s="45"/>
    </row>
    <row r="101" spans="1:36" s="2" customFormat="1" ht="18.600000000000001" customHeight="1">
      <c r="B101" s="1752" t="s">
        <v>33</v>
      </c>
      <c r="C101" s="1967" t="str">
        <f>IF($M$7="○",'別紙1 活動計画書'!C21,"")</f>
        <v/>
      </c>
      <c r="D101" s="1968"/>
      <c r="E101" s="1968"/>
      <c r="F101" s="1969"/>
      <c r="G101" s="1967">
        <v>0</v>
      </c>
      <c r="H101" s="1968"/>
      <c r="I101" s="1969"/>
      <c r="J101" s="1963">
        <f>IF('はじめに（PC）'!$D$2="北海道",'【参考】交付単価（PC）'!Q27,'【参考】交付単価（PC）'!O27)</f>
        <v>400</v>
      </c>
      <c r="K101" s="1963"/>
      <c r="L101" s="1964"/>
      <c r="M101" s="1965" t="s">
        <v>64</v>
      </c>
      <c r="N101" s="1966"/>
      <c r="O101" s="1953" t="str">
        <f>IFERROR(C101*J101/10,"")</f>
        <v/>
      </c>
      <c r="P101" s="1953"/>
      <c r="Q101" s="1953"/>
      <c r="R101" s="1953"/>
      <c r="S101" s="1940">
        <f>IF(G101&gt;0,G101/C101,0)</f>
        <v>0</v>
      </c>
      <c r="T101" s="1941"/>
      <c r="U101" s="1941"/>
      <c r="V101" s="1942"/>
      <c r="W101" s="112"/>
      <c r="X101" s="112"/>
      <c r="Y101" s="112"/>
      <c r="AB101" s="1418"/>
      <c r="AC101" s="1418"/>
      <c r="AD101" s="1418"/>
      <c r="AE101" s="1418"/>
      <c r="AF101" s="1418"/>
      <c r="AG101" s="47"/>
      <c r="AH101" s="47"/>
      <c r="AI101" s="47"/>
      <c r="AJ101" s="47"/>
    </row>
    <row r="102" spans="1:36" s="2" customFormat="1" ht="18.600000000000001" customHeight="1">
      <c r="B102" s="1695"/>
      <c r="C102" s="1970"/>
      <c r="D102" s="1971"/>
      <c r="E102" s="1971"/>
      <c r="F102" s="1972"/>
      <c r="G102" s="1970"/>
      <c r="H102" s="1971"/>
      <c r="I102" s="1972"/>
      <c r="J102" s="1963"/>
      <c r="K102" s="1963"/>
      <c r="L102" s="1964"/>
      <c r="M102" s="1965"/>
      <c r="N102" s="1966"/>
      <c r="O102" s="1953"/>
      <c r="P102" s="1953"/>
      <c r="Q102" s="1953"/>
      <c r="R102" s="1953"/>
      <c r="S102" s="1943"/>
      <c r="T102" s="1944"/>
      <c r="U102" s="1944"/>
      <c r="V102" s="1945"/>
      <c r="W102" s="112"/>
      <c r="X102" s="112"/>
      <c r="Y102" s="112"/>
      <c r="AB102" s="2002"/>
      <c r="AC102" s="2002"/>
      <c r="AD102" s="2002"/>
      <c r="AE102" s="2003"/>
      <c r="AF102" s="2003"/>
      <c r="AG102" s="47"/>
      <c r="AH102" s="47"/>
      <c r="AI102" s="47"/>
      <c r="AJ102" s="47"/>
    </row>
    <row r="103" spans="1:36" s="2" customFormat="1" ht="18" customHeight="1">
      <c r="B103" s="2004" t="s">
        <v>4909</v>
      </c>
      <c r="C103" s="2004"/>
      <c r="D103" s="2004"/>
      <c r="E103" s="2004"/>
      <c r="F103" s="2004"/>
      <c r="G103" s="2004"/>
      <c r="H103" s="2004"/>
      <c r="I103" s="2004"/>
      <c r="J103" s="2004"/>
      <c r="K103" s="2004"/>
      <c r="L103" s="2004"/>
      <c r="M103" s="2004"/>
      <c r="N103" s="2004"/>
      <c r="O103" s="2004"/>
      <c r="P103" s="2004"/>
      <c r="Q103" s="2004"/>
      <c r="R103" s="2004"/>
      <c r="S103" s="2004"/>
      <c r="T103" s="2004"/>
      <c r="U103" s="2004"/>
      <c r="V103" s="2004"/>
      <c r="W103" s="112"/>
      <c r="X103" s="112"/>
      <c r="Y103" s="112"/>
      <c r="AB103" s="2002"/>
      <c r="AC103" s="2002"/>
      <c r="AD103" s="2002"/>
      <c r="AE103" s="2003"/>
      <c r="AF103" s="2003"/>
      <c r="AG103" s="47"/>
      <c r="AH103" s="47"/>
      <c r="AI103" s="47"/>
      <c r="AJ103" s="47"/>
    </row>
    <row r="104" spans="1:36" ht="9.6" customHeight="1"/>
    <row r="105" spans="1:36" ht="18" customHeight="1">
      <c r="B105" s="2" t="s">
        <v>441</v>
      </c>
    </row>
    <row r="106" spans="1:36" ht="18" customHeight="1">
      <c r="B106" s="1397" t="s">
        <v>430</v>
      </c>
      <c r="C106" s="1623"/>
      <c r="D106" s="1623"/>
      <c r="E106" s="1623"/>
      <c r="F106" s="1398"/>
      <c r="G106" s="1985" t="s">
        <v>432</v>
      </c>
      <c r="H106" s="1986"/>
      <c r="I106" s="1986"/>
      <c r="J106" s="1986"/>
      <c r="K106" s="1881"/>
      <c r="L106" s="1881"/>
      <c r="M106" s="1881"/>
      <c r="N106" s="1417"/>
      <c r="O106" s="1397" t="s">
        <v>431</v>
      </c>
      <c r="P106" s="1623"/>
      <c r="Q106" s="1623"/>
      <c r="R106" s="1398"/>
      <c r="S106" s="1397" t="s">
        <v>172</v>
      </c>
      <c r="T106" s="1623"/>
      <c r="U106" s="1623"/>
      <c r="V106" s="1398"/>
    </row>
    <row r="107" spans="1:36" ht="18" customHeight="1">
      <c r="B107" s="1399"/>
      <c r="C107" s="1624"/>
      <c r="D107" s="1624"/>
      <c r="E107" s="1624"/>
      <c r="F107" s="1400"/>
      <c r="G107" s="1987"/>
      <c r="H107" s="1988"/>
      <c r="I107" s="1988"/>
      <c r="J107" s="1988"/>
      <c r="K107" s="1960" t="s">
        <v>425</v>
      </c>
      <c r="L107" s="1961"/>
      <c r="M107" s="1961"/>
      <c r="N107" s="1962"/>
      <c r="O107" s="1399"/>
      <c r="P107" s="1624"/>
      <c r="Q107" s="1624"/>
      <c r="R107" s="1400"/>
      <c r="S107" s="1399"/>
      <c r="T107" s="1624"/>
      <c r="U107" s="1624"/>
      <c r="V107" s="1400"/>
    </row>
    <row r="108" spans="1:36" ht="18" customHeight="1">
      <c r="B108" s="1979"/>
      <c r="C108" s="1980"/>
      <c r="D108" s="1980"/>
      <c r="E108" s="1980"/>
      <c r="F108" s="1981"/>
      <c r="G108" s="1989"/>
      <c r="H108" s="1990"/>
      <c r="I108" s="1990"/>
      <c r="J108" s="1993" t="s">
        <v>889</v>
      </c>
      <c r="K108" s="1995"/>
      <c r="L108" s="1996"/>
      <c r="M108" s="1996"/>
      <c r="N108" s="1999" t="s">
        <v>889</v>
      </c>
      <c r="O108" s="1940">
        <f>IF(K108&gt;0,K108/G108,0)</f>
        <v>0</v>
      </c>
      <c r="P108" s="1941"/>
      <c r="Q108" s="1941"/>
      <c r="R108" s="1942"/>
      <c r="S108" s="1973"/>
      <c r="T108" s="1974"/>
      <c r="U108" s="1974"/>
      <c r="V108" s="1975"/>
    </row>
    <row r="109" spans="1:36" ht="18" customHeight="1">
      <c r="B109" s="1982"/>
      <c r="C109" s="1983"/>
      <c r="D109" s="1983"/>
      <c r="E109" s="1983"/>
      <c r="F109" s="1984"/>
      <c r="G109" s="1991"/>
      <c r="H109" s="1992"/>
      <c r="I109" s="1992"/>
      <c r="J109" s="1994"/>
      <c r="K109" s="1997"/>
      <c r="L109" s="1998"/>
      <c r="M109" s="1998"/>
      <c r="N109" s="2000"/>
      <c r="O109" s="1943"/>
      <c r="P109" s="1944"/>
      <c r="Q109" s="1944"/>
      <c r="R109" s="1945"/>
      <c r="S109" s="1976"/>
      <c r="T109" s="1977"/>
      <c r="U109" s="1977"/>
      <c r="V109" s="1978"/>
    </row>
    <row r="110" spans="1:36" ht="17.45" customHeight="1">
      <c r="B110" s="1979"/>
      <c r="C110" s="1980"/>
      <c r="D110" s="1980"/>
      <c r="E110" s="1980"/>
      <c r="F110" s="1981"/>
      <c r="G110" s="1989"/>
      <c r="H110" s="1990"/>
      <c r="I110" s="1990"/>
      <c r="J110" s="1993" t="s">
        <v>889</v>
      </c>
      <c r="K110" s="1995"/>
      <c r="L110" s="1996"/>
      <c r="M110" s="1996"/>
      <c r="N110" s="1999" t="s">
        <v>889</v>
      </c>
      <c r="O110" s="1940">
        <f t="shared" ref="O110" si="2">IF(K110&gt;0,K110/G110,0)</f>
        <v>0</v>
      </c>
      <c r="P110" s="1941"/>
      <c r="Q110" s="1941"/>
      <c r="R110" s="1942"/>
      <c r="S110" s="1973"/>
      <c r="T110" s="1974"/>
      <c r="U110" s="1974"/>
      <c r="V110" s="1975"/>
    </row>
    <row r="111" spans="1:36" ht="18" customHeight="1">
      <c r="B111" s="1982"/>
      <c r="C111" s="1983"/>
      <c r="D111" s="1983"/>
      <c r="E111" s="1983"/>
      <c r="F111" s="1984"/>
      <c r="G111" s="1991"/>
      <c r="H111" s="1992"/>
      <c r="I111" s="1992"/>
      <c r="J111" s="1994"/>
      <c r="K111" s="1997"/>
      <c r="L111" s="1998"/>
      <c r="M111" s="1998"/>
      <c r="N111" s="2000"/>
      <c r="O111" s="1943"/>
      <c r="P111" s="1944"/>
      <c r="Q111" s="1944"/>
      <c r="R111" s="1945"/>
      <c r="S111" s="1976"/>
      <c r="T111" s="1977"/>
      <c r="U111" s="1977"/>
      <c r="V111" s="1978"/>
    </row>
    <row r="112" spans="1:36" ht="18" customHeight="1">
      <c r="B112" s="1979"/>
      <c r="C112" s="1980"/>
      <c r="D112" s="1980"/>
      <c r="E112" s="1980"/>
      <c r="F112" s="1981"/>
      <c r="G112" s="1989"/>
      <c r="H112" s="1990"/>
      <c r="I112" s="1990"/>
      <c r="J112" s="1993" t="s">
        <v>889</v>
      </c>
      <c r="K112" s="1995"/>
      <c r="L112" s="1996"/>
      <c r="M112" s="1996"/>
      <c r="N112" s="1999" t="s">
        <v>889</v>
      </c>
      <c r="O112" s="1940">
        <f t="shared" ref="O112" si="3">IF(K112&gt;0,K112/G112,0)</f>
        <v>0</v>
      </c>
      <c r="P112" s="1941"/>
      <c r="Q112" s="1941"/>
      <c r="R112" s="1942"/>
      <c r="S112" s="1973"/>
      <c r="T112" s="1974"/>
      <c r="U112" s="1974"/>
      <c r="V112" s="1975"/>
    </row>
    <row r="113" spans="2:22" ht="18" customHeight="1">
      <c r="B113" s="1982"/>
      <c r="C113" s="1983"/>
      <c r="D113" s="1983"/>
      <c r="E113" s="1983"/>
      <c r="F113" s="1984"/>
      <c r="G113" s="1991"/>
      <c r="H113" s="1992"/>
      <c r="I113" s="1992"/>
      <c r="J113" s="1994"/>
      <c r="K113" s="1997"/>
      <c r="L113" s="1998"/>
      <c r="M113" s="1998"/>
      <c r="N113" s="2000"/>
      <c r="O113" s="1943"/>
      <c r="P113" s="1944"/>
      <c r="Q113" s="1944"/>
      <c r="R113" s="1945"/>
      <c r="S113" s="1976"/>
      <c r="T113" s="1977"/>
      <c r="U113" s="1977"/>
      <c r="V113" s="1978"/>
    </row>
    <row r="114" spans="2:22" ht="18" customHeight="1">
      <c r="B114" s="1979"/>
      <c r="C114" s="1980"/>
      <c r="D114" s="1980"/>
      <c r="E114" s="1980"/>
      <c r="F114" s="1981"/>
      <c r="G114" s="1989"/>
      <c r="H114" s="1990"/>
      <c r="I114" s="1990"/>
      <c r="J114" s="1993" t="s">
        <v>889</v>
      </c>
      <c r="K114" s="1995"/>
      <c r="L114" s="1996"/>
      <c r="M114" s="1996"/>
      <c r="N114" s="1999" t="s">
        <v>889</v>
      </c>
      <c r="O114" s="1940">
        <f t="shared" ref="O114" si="4">IF(K114&gt;0,K114/G114,0)</f>
        <v>0</v>
      </c>
      <c r="P114" s="1941"/>
      <c r="Q114" s="1941"/>
      <c r="R114" s="1942"/>
      <c r="S114" s="1973"/>
      <c r="T114" s="1974"/>
      <c r="U114" s="1974"/>
      <c r="V114" s="1975"/>
    </row>
    <row r="115" spans="2:22" ht="18" customHeight="1">
      <c r="B115" s="1982"/>
      <c r="C115" s="1983"/>
      <c r="D115" s="1983"/>
      <c r="E115" s="1983"/>
      <c r="F115" s="1984"/>
      <c r="G115" s="1991"/>
      <c r="H115" s="1992"/>
      <c r="I115" s="1992"/>
      <c r="J115" s="1994"/>
      <c r="K115" s="1997"/>
      <c r="L115" s="1998"/>
      <c r="M115" s="1998"/>
      <c r="N115" s="2000"/>
      <c r="O115" s="1943"/>
      <c r="P115" s="1944"/>
      <c r="Q115" s="1944"/>
      <c r="R115" s="1945"/>
      <c r="S115" s="1976"/>
      <c r="T115" s="1977"/>
      <c r="U115" s="1977"/>
      <c r="V115" s="1978"/>
    </row>
    <row r="117" spans="2:22" ht="18" customHeight="1">
      <c r="B117" s="7" t="s">
        <v>424</v>
      </c>
    </row>
    <row r="118" spans="2:22" ht="18" customHeight="1">
      <c r="C118" s="7" t="s">
        <v>438</v>
      </c>
    </row>
    <row r="119" spans="2:22" ht="18" customHeight="1">
      <c r="B119" s="2" t="s">
        <v>439</v>
      </c>
    </row>
  </sheetData>
  <sheetProtection sheet="1" objects="1" scenarios="1" selectLockedCells="1"/>
  <dataConsolidate/>
  <mergeCells count="252">
    <mergeCell ref="B103:V103"/>
    <mergeCell ref="B91:E91"/>
    <mergeCell ref="B87:E87"/>
    <mergeCell ref="F87:H87"/>
    <mergeCell ref="C88:D88"/>
    <mergeCell ref="C92:D92"/>
    <mergeCell ref="C93:D93"/>
    <mergeCell ref="Z31:AA31"/>
    <mergeCell ref="Z32:AA32"/>
    <mergeCell ref="Z33:AA33"/>
    <mergeCell ref="Z34:AA34"/>
    <mergeCell ref="Z35:AA35"/>
    <mergeCell ref="Z36:AA36"/>
    <mergeCell ref="N34:V35"/>
    <mergeCell ref="B67:B68"/>
    <mergeCell ref="C67:E67"/>
    <mergeCell ref="F67:H68"/>
    <mergeCell ref="A83:Q83"/>
    <mergeCell ref="F91:U91"/>
    <mergeCell ref="I78:L78"/>
    <mergeCell ref="M78:P78"/>
    <mergeCell ref="N60:V69"/>
    <mergeCell ref="C60:E60"/>
    <mergeCell ref="F60:H60"/>
    <mergeCell ref="AD62:AE62"/>
    <mergeCell ref="AB100:AF101"/>
    <mergeCell ref="AB102:AD103"/>
    <mergeCell ref="AE102:AF103"/>
    <mergeCell ref="AA60:AC60"/>
    <mergeCell ref="AA61:AB61"/>
    <mergeCell ref="AA62:AB62"/>
    <mergeCell ref="AA63:AB63"/>
    <mergeCell ref="AA64:AB64"/>
    <mergeCell ref="AA65:AB65"/>
    <mergeCell ref="AA66:AB66"/>
    <mergeCell ref="AD63:AE63"/>
    <mergeCell ref="AD64:AE64"/>
    <mergeCell ref="AD65:AE65"/>
    <mergeCell ref="AD66:AE66"/>
    <mergeCell ref="AD60:AF60"/>
    <mergeCell ref="AD61:AE61"/>
    <mergeCell ref="K108:M109"/>
    <mergeCell ref="N108:N109"/>
    <mergeCell ref="G110:I111"/>
    <mergeCell ref="J110:J111"/>
    <mergeCell ref="K110:M111"/>
    <mergeCell ref="N110:N111"/>
    <mergeCell ref="G112:I113"/>
    <mergeCell ref="J112:J113"/>
    <mergeCell ref="K112:M113"/>
    <mergeCell ref="N112:N113"/>
    <mergeCell ref="S114:V115"/>
    <mergeCell ref="O114:R115"/>
    <mergeCell ref="B106:F107"/>
    <mergeCell ref="B108:F109"/>
    <mergeCell ref="B110:F111"/>
    <mergeCell ref="B112:F113"/>
    <mergeCell ref="B114:F115"/>
    <mergeCell ref="G106:J107"/>
    <mergeCell ref="K106:N106"/>
    <mergeCell ref="K107:N107"/>
    <mergeCell ref="S106:V107"/>
    <mergeCell ref="S108:V109"/>
    <mergeCell ref="S110:V111"/>
    <mergeCell ref="O110:R111"/>
    <mergeCell ref="O112:R113"/>
    <mergeCell ref="S112:V113"/>
    <mergeCell ref="O106:R107"/>
    <mergeCell ref="O108:R109"/>
    <mergeCell ref="G114:I115"/>
    <mergeCell ref="J114:J115"/>
    <mergeCell ref="K114:M115"/>
    <mergeCell ref="N114:N115"/>
    <mergeCell ref="G108:I109"/>
    <mergeCell ref="J108:J109"/>
    <mergeCell ref="J101:L102"/>
    <mergeCell ref="C99:F100"/>
    <mergeCell ref="B99:B100"/>
    <mergeCell ref="O99:R100"/>
    <mergeCell ref="J99:N100"/>
    <mergeCell ref="M101:N102"/>
    <mergeCell ref="B101:B102"/>
    <mergeCell ref="C101:F102"/>
    <mergeCell ref="G101:I102"/>
    <mergeCell ref="G100:I100"/>
    <mergeCell ref="G99:I99"/>
    <mergeCell ref="B24:K24"/>
    <mergeCell ref="B25:K25"/>
    <mergeCell ref="N29:V30"/>
    <mergeCell ref="N32:V33"/>
    <mergeCell ref="B30:B31"/>
    <mergeCell ref="C30:E30"/>
    <mergeCell ref="F30:G30"/>
    <mergeCell ref="I30:L30"/>
    <mergeCell ref="F31:G31"/>
    <mergeCell ref="C29:E29"/>
    <mergeCell ref="F29:H29"/>
    <mergeCell ref="C31:E31"/>
    <mergeCell ref="B26:K26"/>
    <mergeCell ref="S101:V102"/>
    <mergeCell ref="F93:U93"/>
    <mergeCell ref="F94:U94"/>
    <mergeCell ref="F95:U95"/>
    <mergeCell ref="F96:U96"/>
    <mergeCell ref="F92:U92"/>
    <mergeCell ref="B59:V59"/>
    <mergeCell ref="F64:G64"/>
    <mergeCell ref="I64:L64"/>
    <mergeCell ref="B82:V82"/>
    <mergeCell ref="B79:H79"/>
    <mergeCell ref="I79:L79"/>
    <mergeCell ref="M79:P79"/>
    <mergeCell ref="B80:H80"/>
    <mergeCell ref="I80:L80"/>
    <mergeCell ref="M80:P80"/>
    <mergeCell ref="B69:L69"/>
    <mergeCell ref="B77:H77"/>
    <mergeCell ref="I77:L77"/>
    <mergeCell ref="M77:P77"/>
    <mergeCell ref="B78:H78"/>
    <mergeCell ref="O101:R102"/>
    <mergeCell ref="B81:V81"/>
    <mergeCell ref="C94:D94"/>
    <mergeCell ref="S99:V100"/>
    <mergeCell ref="I31:L31"/>
    <mergeCell ref="B32:B33"/>
    <mergeCell ref="C32:E32"/>
    <mergeCell ref="F32:G32"/>
    <mergeCell ref="I32:L32"/>
    <mergeCell ref="C33:E33"/>
    <mergeCell ref="F33:G33"/>
    <mergeCell ref="I33:L33"/>
    <mergeCell ref="B36:B37"/>
    <mergeCell ref="C36:E36"/>
    <mergeCell ref="F36:H37"/>
    <mergeCell ref="I36:L36"/>
    <mergeCell ref="A39:V39"/>
    <mergeCell ref="C95:D95"/>
    <mergeCell ref="C96:D96"/>
    <mergeCell ref="M45:N45"/>
    <mergeCell ref="P45:S45"/>
    <mergeCell ref="I47:J47"/>
    <mergeCell ref="K47:L47"/>
    <mergeCell ref="M47:N47"/>
    <mergeCell ref="R57:S57"/>
    <mergeCell ref="I54:V54"/>
    <mergeCell ref="P47:S47"/>
    <mergeCell ref="G56:P56"/>
    <mergeCell ref="G49:H49"/>
    <mergeCell ref="C51:D51"/>
    <mergeCell ref="E51:F51"/>
    <mergeCell ref="G51:P51"/>
    <mergeCell ref="D52:J52"/>
    <mergeCell ref="I45:J45"/>
    <mergeCell ref="K45:L45"/>
    <mergeCell ref="C37:E37"/>
    <mergeCell ref="I37:L37"/>
    <mergeCell ref="M52:Q52"/>
    <mergeCell ref="F35:G35"/>
    <mergeCell ref="I35:L35"/>
    <mergeCell ref="M41:N41"/>
    <mergeCell ref="I44:J44"/>
    <mergeCell ref="K44:L44"/>
    <mergeCell ref="M44:N44"/>
    <mergeCell ref="P44:S44"/>
    <mergeCell ref="B34:B35"/>
    <mergeCell ref="C34:E34"/>
    <mergeCell ref="F34:G34"/>
    <mergeCell ref="I34:L34"/>
    <mergeCell ref="C35:E35"/>
    <mergeCell ref="F61:G61"/>
    <mergeCell ref="C64:E64"/>
    <mergeCell ref="I60:L60"/>
    <mergeCell ref="B65:B66"/>
    <mergeCell ref="C65:E65"/>
    <mergeCell ref="F65:G65"/>
    <mergeCell ref="C62:E62"/>
    <mergeCell ref="F62:G62"/>
    <mergeCell ref="I62:L62"/>
    <mergeCell ref="B63:B64"/>
    <mergeCell ref="C63:E63"/>
    <mergeCell ref="F63:G63"/>
    <mergeCell ref="B4:L4"/>
    <mergeCell ref="L16:N16"/>
    <mergeCell ref="O16:R16"/>
    <mergeCell ref="L17:N17"/>
    <mergeCell ref="L18:N18"/>
    <mergeCell ref="L19:N19"/>
    <mergeCell ref="L20:N20"/>
    <mergeCell ref="B13:V13"/>
    <mergeCell ref="A12:V12"/>
    <mergeCell ref="B17:K17"/>
    <mergeCell ref="B18:K18"/>
    <mergeCell ref="B16:K16"/>
    <mergeCell ref="O17:R17"/>
    <mergeCell ref="O18:R18"/>
    <mergeCell ref="O19:R19"/>
    <mergeCell ref="O20:R20"/>
    <mergeCell ref="B5:L5"/>
    <mergeCell ref="B6:L6"/>
    <mergeCell ref="B7:L7"/>
    <mergeCell ref="B8:L8"/>
    <mergeCell ref="B9:L9"/>
    <mergeCell ref="B10:L10"/>
    <mergeCell ref="O21:R21"/>
    <mergeCell ref="O22:R22"/>
    <mergeCell ref="B21:K21"/>
    <mergeCell ref="B22:K22"/>
    <mergeCell ref="B19:K19"/>
    <mergeCell ref="B20:K20"/>
    <mergeCell ref="B23:K23"/>
    <mergeCell ref="B70:L70"/>
    <mergeCell ref="A76:V76"/>
    <mergeCell ref="L21:N21"/>
    <mergeCell ref="L22:N22"/>
    <mergeCell ref="L23:N23"/>
    <mergeCell ref="L24:N24"/>
    <mergeCell ref="L26:N26"/>
    <mergeCell ref="L25:N25"/>
    <mergeCell ref="O26:R26"/>
    <mergeCell ref="O23:R23"/>
    <mergeCell ref="O24:R24"/>
    <mergeCell ref="O25:R25"/>
    <mergeCell ref="I29:L29"/>
    <mergeCell ref="I65:L65"/>
    <mergeCell ref="C66:E66"/>
    <mergeCell ref="F66:G66"/>
    <mergeCell ref="I66:L66"/>
    <mergeCell ref="B84:V84"/>
    <mergeCell ref="J87:V87"/>
    <mergeCell ref="Q56:R56"/>
    <mergeCell ref="Q51:R51"/>
    <mergeCell ref="K52:L52"/>
    <mergeCell ref="I63:L63"/>
    <mergeCell ref="A72:V72"/>
    <mergeCell ref="R52:S52"/>
    <mergeCell ref="B73:H73"/>
    <mergeCell ref="I73:L73"/>
    <mergeCell ref="M73:P73"/>
    <mergeCell ref="I68:L68"/>
    <mergeCell ref="B74:H74"/>
    <mergeCell ref="M74:P74"/>
    <mergeCell ref="C56:D56"/>
    <mergeCell ref="E56:F56"/>
    <mergeCell ref="K57:L57"/>
    <mergeCell ref="M57:Q57"/>
    <mergeCell ref="I67:L67"/>
    <mergeCell ref="C68:E68"/>
    <mergeCell ref="B61:B62"/>
    <mergeCell ref="C61:E61"/>
    <mergeCell ref="D57:J57"/>
    <mergeCell ref="I61:L61"/>
  </mergeCells>
  <phoneticPr fontId="5"/>
  <conditionalFormatting sqref="C92:D92">
    <cfRule type="expression" dxfId="26" priority="10">
      <formula>$C$92&lt;&gt;""</formula>
    </cfRule>
  </conditionalFormatting>
  <conditionalFormatting sqref="C93:D93">
    <cfRule type="expression" dxfId="25" priority="9">
      <formula>$C$93&lt;&gt;""</formula>
    </cfRule>
  </conditionalFormatting>
  <conditionalFormatting sqref="C94:D94">
    <cfRule type="expression" dxfId="24" priority="8">
      <formula>$C$94&lt;&gt;""</formula>
    </cfRule>
  </conditionalFormatting>
  <conditionalFormatting sqref="C95:D95">
    <cfRule type="expression" dxfId="23" priority="7">
      <formula>$C$95&lt;&gt;""</formula>
    </cfRule>
  </conditionalFormatting>
  <conditionalFormatting sqref="C96:D96">
    <cfRule type="expression" dxfId="22" priority="6">
      <formula>$C$96&lt;&gt;""</formula>
    </cfRule>
  </conditionalFormatting>
  <conditionalFormatting sqref="F92:U92">
    <cfRule type="expression" dxfId="21" priority="5">
      <formula>$C$92&lt;&gt;""</formula>
    </cfRule>
  </conditionalFormatting>
  <conditionalFormatting sqref="F93:U93">
    <cfRule type="expression" dxfId="20" priority="4">
      <formula>$C$93&lt;&gt;""</formula>
    </cfRule>
  </conditionalFormatting>
  <conditionalFormatting sqref="F94:U94">
    <cfRule type="expression" dxfId="19" priority="3">
      <formula>$C$94&lt;&gt;""</formula>
    </cfRule>
  </conditionalFormatting>
  <conditionalFormatting sqref="F95:U95">
    <cfRule type="expression" dxfId="18" priority="2">
      <formula>$C$95&lt;&gt;""</formula>
    </cfRule>
  </conditionalFormatting>
  <conditionalFormatting sqref="F96:U96">
    <cfRule type="expression" dxfId="17" priority="1">
      <formula>$C$96&lt;&gt;""</formula>
    </cfRule>
  </conditionalFormatting>
  <dataValidations count="5">
    <dataValidation imeMode="off" allowBlank="1" showInputMessage="1" showErrorMessage="1" sqref="M78:O80 C36 C67 M74:O74 J74" xr:uid="{00000000-0002-0000-0200-000001000000}"/>
    <dataValidation type="whole" imeMode="off" operator="greaterThanOrEqual" allowBlank="1" showInputMessage="1" showErrorMessage="1" error="小数点以下を切り捨て、整数で入力してください。" sqref="K110 G101 AB102 K112 K114 K108 J101" xr:uid="{00000000-0002-0000-0200-000002000000}">
      <formula1>0</formula1>
    </dataValidation>
    <dataValidation type="list" allowBlank="1" showInputMessage="1" showErrorMessage="1" sqref="I78:L80 M41 M5:M10 O17:O27" xr:uid="{00000000-0002-0000-0200-000003000000}">
      <formula1>B.○か空白</formula1>
    </dataValidation>
    <dataValidation type="list" allowBlank="1" showInputMessage="1" showErrorMessage="1" sqref="G88 C88:D88" xr:uid="{9F095765-121B-4FEA-A1AF-A9C88F5280EC}">
      <formula1>"7,8,9,10,11,12,13,14,15,16,17,18,19,20"</formula1>
    </dataValidation>
    <dataValidation type="whole" imeMode="off" operator="greaterThanOrEqual" allowBlank="1" showInputMessage="1" error="小数点以下を切り捨て、整数で入力してください。" sqref="C101:F102" xr:uid="{6A1284EF-1B02-4B03-84D1-8182BE79567C}">
      <formula1>0</formula1>
    </dataValidation>
  </dataValidations>
  <printOptions horizontalCentered="1"/>
  <pageMargins left="0.59055118110236227" right="0.31496062992125984" top="0.74803149606299213" bottom="0.74803149606299213" header="0.31496062992125984" footer="0.31496062992125984"/>
  <pageSetup paperSize="9" scale="94" fitToHeight="0" orientation="portrait" r:id="rId1"/>
  <rowBreaks count="3" manualBreakCount="3">
    <brk id="37" max="22" man="1"/>
    <brk id="71" max="22" man="1"/>
    <brk id="82"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59</vt:i4>
      </vt:variant>
    </vt:vector>
  </HeadingPairs>
  <TitlesOfParts>
    <vt:vector size="94" baseType="lpstr">
      <vt:lpstr>はじめに（PC）</vt:lpstr>
      <vt:lpstr>使い方</vt:lpstr>
      <vt:lpstr>【参考】交付単価（PC）</vt:lpstr>
      <vt:lpstr>はじめに (手書き)</vt:lpstr>
      <vt:lpstr>様式第1-1号</vt:lpstr>
      <vt:lpstr>様式第1-2号</vt:lpstr>
      <vt:lpstr>様式第1-3号</vt:lpstr>
      <vt:lpstr>別紙1 活動計画書</vt:lpstr>
      <vt:lpstr>加算措置（みどり加算以外）</vt:lpstr>
      <vt:lpstr>加算措置（みどり加算）</vt:lpstr>
      <vt:lpstr>別添1 位置図</vt:lpstr>
      <vt:lpstr>別添3 位置図</vt:lpstr>
      <vt:lpstr>別添4 位置図</vt:lpstr>
      <vt:lpstr>様式第１－11号 (R8より新様式)</vt:lpstr>
      <vt:lpstr>規約</vt:lpstr>
      <vt:lpstr>構成員一覧</vt:lpstr>
      <vt:lpstr>長寿命化整備計画</vt:lpstr>
      <vt:lpstr>工事確認書</vt:lpstr>
      <vt:lpstr>活動記録（維持共同用）</vt:lpstr>
      <vt:lpstr>活動記録（長寿命化用）</vt:lpstr>
      <vt:lpstr>金銭出納簿（維持共同または1本化用）</vt:lpstr>
      <vt:lpstr>金銭出納簿（長寿命化用）</vt:lpstr>
      <vt:lpstr>経過報告書（みどり加算）</vt:lpstr>
      <vt:lpstr>報告書</vt:lpstr>
      <vt:lpstr>別紙１ みどり加算</vt:lpstr>
      <vt:lpstr>別紙２ みどり加算</vt:lpstr>
      <vt:lpstr>別紙３ 持越金</vt:lpstr>
      <vt:lpstr>【選択肢】</vt:lpstr>
      <vt:lpstr>【取組番号早見表】</vt:lpstr>
      <vt:lpstr>【活動項目番号表】 </vt:lpstr>
      <vt:lpstr>【市町村用】</vt:lpstr>
      <vt:lpstr>別記3-1(1)</vt:lpstr>
      <vt:lpstr>別記3-1(３)</vt:lpstr>
      <vt:lpstr>別記3-1(４)</vt:lpstr>
      <vt:lpstr>市町村コードR6.1.1</vt:lpstr>
      <vt:lpstr>①②に該当</vt:lpstr>
      <vt:lpstr>②のみ該当</vt:lpstr>
      <vt:lpstr>a</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'【参考】交付単価（PC）'!Print_Area</vt:lpstr>
      <vt:lpstr>【市町村用】!Print_Area</vt:lpstr>
      <vt:lpstr>'はじめに (手書き)'!Print_Area</vt:lpstr>
      <vt:lpstr>'はじめに（PC）'!Print_Area</vt:lpstr>
      <vt:lpstr>'加算措置（みどり加算以外）'!Print_Area</vt:lpstr>
      <vt:lpstr>'活動記録（維持共同用）'!Print_Area</vt:lpstr>
      <vt:lpstr>'活動記録（長寿命化用）'!Print_Area</vt:lpstr>
      <vt:lpstr>'経過報告書（みどり加算）'!Print_Area</vt:lpstr>
      <vt:lpstr>構成員一覧!Print_Area</vt:lpstr>
      <vt:lpstr>使い方!Print_Area</vt:lpstr>
      <vt:lpstr>'別紙１ みどり加算'!Print_Area</vt:lpstr>
      <vt:lpstr>'別紙1 活動計画書'!Print_Area</vt:lpstr>
      <vt:lpstr>'別紙２ みどり加算'!Print_Area</vt:lpstr>
      <vt:lpstr>報告書!Print_Area</vt:lpstr>
      <vt:lpstr>'様式第１－11号 (R8より新様式)'!Print_Area</vt:lpstr>
      <vt:lpstr>'様式第1-1号'!Print_Area</vt:lpstr>
      <vt:lpstr>【市町村用】!Print_Titles</vt:lpstr>
      <vt:lpstr>'活動記録（維持共同用）'!Print_Titles</vt:lpstr>
      <vt:lpstr>'活動記録（長寿命化用）'!Print_Titles</vt:lpstr>
      <vt:lpstr>'金銭出納簿（維持共同または1本化用）'!Print_Titles</vt:lpstr>
      <vt:lpstr>'金銭出納簿（長寿命化用）'!Print_Titles</vt:lpstr>
      <vt:lpstr>Range1</vt:lpstr>
      <vt:lpstr>Range2</vt:lpstr>
      <vt:lpstr>Range3</vt:lpstr>
      <vt:lpstr>ため池</vt:lpstr>
      <vt:lpstr>夏期湛水</vt:lpstr>
      <vt:lpstr>該当なし</vt:lpstr>
      <vt:lpstr>江の設置_作溝実施</vt:lpstr>
      <vt:lpstr>江の設置_作溝未実施</vt:lpstr>
      <vt:lpstr>水路</vt:lpstr>
      <vt:lpstr>中干し延期</vt:lpstr>
      <vt:lpstr>長期中干し</vt:lpstr>
      <vt:lpstr>直営施工を実施しない場合は○</vt:lpstr>
      <vt:lpstr>冬期湛水</vt:lpstr>
      <vt:lpstr>農道</vt:lpstr>
      <vt:lpstr>農用地等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2023-05-19T07:34:14Z</dcterms:created>
  <dcterms:modified xsi:type="dcterms:W3CDTF">2026-05-13T07:46:58Z</dcterms:modified>
</cp:coreProperties>
</file>